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цаг үеийн ажил\medee\2025\"/>
    </mc:Choice>
  </mc:AlternateContent>
  <xr:revisionPtr revIDLastSave="0" documentId="13_ncr:1_{F5BB8615-7335-41DA-A731-A8529D60C339}" xr6:coauthVersionLast="47" xr6:coauthVersionMax="47" xr10:uidLastSave="{00000000-0000-0000-0000-000000000000}"/>
  <bookViews>
    <workbookView xWindow="-120" yWindow="-120" windowWidth="29040" windowHeight="15720" tabRatio="886" firstSheet="1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AZ44" i="145" l="1"/>
  <c r="BA43" i="145"/>
  <c r="AZ43" i="145"/>
  <c r="AY43" i="145"/>
  <c r="BA44" i="145"/>
  <c r="AY44" i="145"/>
  <c r="AU33" i="145"/>
  <c r="AV33" i="145"/>
  <c r="B4" i="20"/>
  <c r="B4" i="5"/>
  <c r="B4" i="6"/>
  <c r="B4" i="7"/>
  <c r="B4" i="8"/>
  <c r="B4" i="9"/>
  <c r="B4" i="10"/>
  <c r="B4" i="11"/>
  <c r="B4" i="12"/>
  <c r="B4" i="13"/>
  <c r="B4" i="14"/>
  <c r="B4" i="15"/>
  <c r="B4" i="16"/>
  <c r="B10" i="146"/>
  <c r="C11" i="151"/>
  <c r="C36" i="151"/>
  <c r="AP8" i="16"/>
  <c r="AP9" i="16"/>
  <c r="AQ9" i="16"/>
  <c r="AP10" i="16"/>
  <c r="AQ10" i="16"/>
  <c r="AP11" i="16"/>
  <c r="AQ11" i="16"/>
  <c r="AP12" i="16"/>
  <c r="AQ12" i="16"/>
  <c r="AP13" i="16"/>
  <c r="AQ13" i="16"/>
  <c r="AP14" i="16"/>
  <c r="AQ14" i="16"/>
  <c r="AP15" i="16"/>
  <c r="AQ15" i="16"/>
  <c r="AP16" i="16"/>
  <c r="AQ16" i="16"/>
  <c r="AP17" i="16"/>
  <c r="AQ17" i="16"/>
  <c r="AP18" i="16"/>
  <c r="AQ18" i="16"/>
  <c r="AP19" i="16"/>
  <c r="AQ19" i="16"/>
  <c r="AP20" i="16"/>
  <c r="AQ20" i="16"/>
  <c r="AP21" i="16"/>
  <c r="AQ21" i="16"/>
  <c r="AP22" i="16"/>
  <c r="AQ22" i="16"/>
  <c r="AP23" i="16"/>
  <c r="AQ23" i="16"/>
  <c r="AP24" i="16"/>
  <c r="AQ24" i="16"/>
  <c r="AP25" i="16"/>
  <c r="AQ25" i="16"/>
  <c r="AP26" i="16"/>
  <c r="AQ26" i="16"/>
  <c r="AP27" i="16"/>
  <c r="AQ27" i="16"/>
  <c r="AP28" i="16"/>
  <c r="AQ28" i="16"/>
  <c r="AP29" i="16"/>
  <c r="AQ29" i="16"/>
  <c r="AP30" i="16"/>
  <c r="AQ30" i="16"/>
  <c r="AP31" i="16"/>
  <c r="AQ31" i="16"/>
  <c r="AP32" i="16"/>
  <c r="AQ32" i="16"/>
  <c r="AP33" i="16"/>
  <c r="AQ33" i="16"/>
  <c r="AP34" i="16"/>
  <c r="AQ34" i="16"/>
  <c r="AP35" i="16"/>
  <c r="AQ35" i="16"/>
  <c r="AP36" i="16"/>
  <c r="AQ36" i="16"/>
  <c r="AP37" i="16"/>
  <c r="AQ37" i="16"/>
  <c r="AP38" i="16"/>
  <c r="AQ38" i="16"/>
  <c r="AP39" i="16"/>
  <c r="AQ39" i="16"/>
  <c r="AP40" i="16"/>
  <c r="AQ40" i="16"/>
  <c r="AP41" i="16"/>
  <c r="AQ41" i="16"/>
  <c r="AP42" i="16"/>
  <c r="AQ42" i="16"/>
  <c r="AP43" i="16"/>
  <c r="AQ43" i="16"/>
  <c r="AP44" i="16"/>
  <c r="AQ44" i="16"/>
  <c r="AP45" i="16"/>
  <c r="AQ45" i="16"/>
  <c r="AP46" i="16"/>
  <c r="AQ46" i="16"/>
  <c r="AP47" i="16"/>
  <c r="AQ47" i="16"/>
  <c r="AP48" i="16"/>
  <c r="AQ48" i="16"/>
  <c r="AP49" i="16"/>
  <c r="AQ49" i="16"/>
  <c r="AP50" i="16"/>
  <c r="AQ50" i="16"/>
  <c r="AP51" i="16"/>
  <c r="AQ51" i="16"/>
  <c r="AP52" i="16"/>
  <c r="AQ52" i="16"/>
  <c r="AP53" i="16"/>
  <c r="AQ53" i="16"/>
  <c r="AP54" i="16"/>
  <c r="AQ54" i="16"/>
  <c r="AP55" i="16"/>
  <c r="AQ55" i="16"/>
  <c r="AP56" i="16"/>
  <c r="AQ56" i="16"/>
  <c r="AP57" i="16"/>
  <c r="AQ57" i="16"/>
  <c r="AP58" i="16"/>
  <c r="AQ58" i="16"/>
  <c r="AP59" i="16"/>
  <c r="AQ59" i="16"/>
  <c r="AP60" i="16"/>
  <c r="AQ60" i="16"/>
  <c r="AP61" i="16"/>
  <c r="AQ61" i="16"/>
  <c r="AP62" i="16"/>
  <c r="AQ62" i="16"/>
  <c r="AP63" i="16"/>
  <c r="AQ63" i="16"/>
  <c r="AP64" i="16"/>
  <c r="AQ64" i="16"/>
  <c r="AP65" i="16"/>
  <c r="AQ65" i="16"/>
  <c r="AP66" i="16"/>
  <c r="AQ66" i="16"/>
  <c r="AP67" i="16"/>
  <c r="AQ67" i="16"/>
  <c r="AP68" i="16"/>
  <c r="AQ68" i="16"/>
  <c r="AP69" i="16"/>
  <c r="AQ69" i="16"/>
  <c r="AP70" i="16"/>
  <c r="AQ70" i="16"/>
  <c r="AP71" i="16"/>
  <c r="AQ71" i="16"/>
  <c r="AP72" i="16"/>
  <c r="AQ72" i="16"/>
  <c r="AP73" i="16"/>
  <c r="AQ73" i="16"/>
  <c r="AP74" i="16"/>
  <c r="AQ74" i="16"/>
  <c r="AP75" i="16"/>
  <c r="AQ75" i="16"/>
  <c r="AP76" i="16"/>
  <c r="AQ76" i="16"/>
  <c r="AP77" i="16"/>
  <c r="AQ77" i="16"/>
  <c r="AP78" i="16"/>
  <c r="AQ78" i="16"/>
  <c r="AP79" i="16"/>
  <c r="AQ79" i="16"/>
  <c r="AP80" i="16"/>
  <c r="AQ80" i="16"/>
  <c r="AP81" i="16"/>
  <c r="AQ81" i="16"/>
  <c r="AP82" i="16"/>
  <c r="AQ82" i="16"/>
  <c r="AP83" i="16"/>
  <c r="AQ83" i="16"/>
  <c r="AP84" i="16"/>
  <c r="AQ84" i="16"/>
  <c r="AP85" i="16"/>
  <c r="AQ85" i="16"/>
  <c r="AP86" i="16"/>
  <c r="AQ86" i="16"/>
  <c r="AP87" i="16"/>
  <c r="AQ87" i="16"/>
  <c r="AP88" i="16"/>
  <c r="AQ88" i="16"/>
  <c r="AP89" i="16"/>
  <c r="AQ89" i="16"/>
  <c r="AP90" i="16"/>
  <c r="AQ90" i="16"/>
  <c r="AP91" i="16"/>
  <c r="AQ91" i="16"/>
  <c r="AP92" i="16"/>
  <c r="AQ92" i="16"/>
  <c r="AP93" i="16"/>
  <c r="AQ93" i="16"/>
  <c r="AP94" i="16"/>
  <c r="AQ94" i="16"/>
  <c r="AP95" i="16"/>
  <c r="AQ95" i="16"/>
  <c r="AP96" i="16"/>
  <c r="AQ96" i="16"/>
  <c r="AP97" i="16"/>
  <c r="AQ97" i="16"/>
  <c r="AP98" i="16"/>
  <c r="AQ98" i="16"/>
  <c r="AP99" i="16"/>
  <c r="AQ99" i="16"/>
  <c r="AP100" i="16"/>
  <c r="AQ100" i="16"/>
  <c r="AP101" i="16"/>
  <c r="AQ101" i="16"/>
  <c r="AP102" i="16"/>
  <c r="AQ102" i="16"/>
  <c r="AP103" i="16"/>
  <c r="AQ103" i="16"/>
  <c r="AP104" i="16"/>
  <c r="AQ104" i="16"/>
  <c r="AP105" i="16"/>
  <c r="AQ105" i="16"/>
  <c r="AP106" i="16"/>
  <c r="AQ106" i="16"/>
  <c r="AP107" i="16"/>
  <c r="AQ107" i="16"/>
  <c r="AQ8" i="16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P23" i="2"/>
  <c r="AQ23" i="2"/>
  <c r="AP24" i="2"/>
  <c r="AQ24" i="2"/>
  <c r="AP25" i="2"/>
  <c r="AQ25" i="2"/>
  <c r="AP26" i="2"/>
  <c r="AQ26" i="2"/>
  <c r="AP27" i="2"/>
  <c r="AQ27" i="2"/>
  <c r="AP28" i="2"/>
  <c r="AQ28" i="2"/>
  <c r="AP29" i="2"/>
  <c r="AQ29" i="2"/>
  <c r="AP30" i="2"/>
  <c r="AQ30" i="2"/>
  <c r="AP31" i="2"/>
  <c r="AQ31" i="2"/>
  <c r="AP32" i="2"/>
  <c r="AQ32" i="2"/>
  <c r="AP33" i="2"/>
  <c r="AQ33" i="2"/>
  <c r="AP34" i="2"/>
  <c r="AQ34" i="2"/>
  <c r="AP35" i="2"/>
  <c r="AQ35" i="2"/>
  <c r="AP36" i="2"/>
  <c r="AQ36" i="2"/>
  <c r="AP37" i="2"/>
  <c r="AQ37" i="2"/>
  <c r="AP38" i="2"/>
  <c r="AQ38" i="2"/>
  <c r="AP39" i="2"/>
  <c r="AQ39" i="2"/>
  <c r="AP40" i="2"/>
  <c r="AQ40" i="2"/>
  <c r="AP41" i="2"/>
  <c r="AQ41" i="2"/>
  <c r="AP42" i="2"/>
  <c r="AQ42" i="2"/>
  <c r="AP43" i="2"/>
  <c r="AQ43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P56" i="2"/>
  <c r="AQ56" i="2"/>
  <c r="AP57" i="2"/>
  <c r="AQ57" i="2"/>
  <c r="AP58" i="2"/>
  <c r="AQ58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P75" i="2"/>
  <c r="AQ75" i="2"/>
  <c r="AP76" i="2"/>
  <c r="AQ76" i="2"/>
  <c r="AP77" i="2"/>
  <c r="AQ77" i="2"/>
  <c r="AP78" i="2"/>
  <c r="AQ78" i="2"/>
  <c r="AP79" i="2"/>
  <c r="AQ79" i="2"/>
  <c r="AP80" i="2"/>
  <c r="AQ80" i="2"/>
  <c r="AP81" i="2"/>
  <c r="AQ81" i="2"/>
  <c r="AP82" i="2"/>
  <c r="AQ82" i="2"/>
  <c r="AP83" i="2"/>
  <c r="AQ83" i="2"/>
  <c r="AP84" i="2"/>
  <c r="AQ84" i="2"/>
  <c r="AP85" i="2"/>
  <c r="AQ85" i="2"/>
  <c r="AP86" i="2"/>
  <c r="AQ86" i="2"/>
  <c r="AP87" i="2"/>
  <c r="AQ87" i="2"/>
  <c r="AP88" i="2"/>
  <c r="AQ88" i="2"/>
  <c r="AP89" i="2"/>
  <c r="AQ89" i="2"/>
  <c r="AP90" i="2"/>
  <c r="AQ90" i="2"/>
  <c r="AP91" i="2"/>
  <c r="AQ91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Q8" i="2"/>
  <c r="AP8" i="2"/>
  <c r="AP9" i="1"/>
  <c r="AQ9" i="1"/>
  <c r="AP10" i="1"/>
  <c r="AQ10" i="1"/>
  <c r="AP11" i="1"/>
  <c r="AQ11" i="1"/>
  <c r="AP12" i="1"/>
  <c r="AQ12" i="1"/>
  <c r="AP13" i="1"/>
  <c r="AQ13" i="1"/>
  <c r="AP14" i="1"/>
  <c r="AQ14" i="1"/>
  <c r="AP15" i="1"/>
  <c r="AQ15" i="1"/>
  <c r="AP16" i="1"/>
  <c r="AQ16" i="1"/>
  <c r="AP17" i="1"/>
  <c r="AQ17" i="1"/>
  <c r="AP18" i="1"/>
  <c r="AQ18" i="1"/>
  <c r="AP19" i="1"/>
  <c r="AQ19" i="1"/>
  <c r="AP20" i="1"/>
  <c r="AQ20" i="1"/>
  <c r="AP21" i="1"/>
  <c r="AQ21" i="1"/>
  <c r="AP22" i="1"/>
  <c r="AQ22" i="1"/>
  <c r="AP23" i="1"/>
  <c r="AQ23" i="1"/>
  <c r="AP24" i="1"/>
  <c r="AQ24" i="1"/>
  <c r="AP25" i="1"/>
  <c r="AQ25" i="1"/>
  <c r="AP26" i="1"/>
  <c r="AQ26" i="1"/>
  <c r="AP27" i="1"/>
  <c r="AQ27" i="1"/>
  <c r="AP28" i="1"/>
  <c r="AQ28" i="1"/>
  <c r="AP29" i="1"/>
  <c r="AQ29" i="1"/>
  <c r="AP30" i="1"/>
  <c r="AQ30" i="1"/>
  <c r="AP31" i="1"/>
  <c r="AQ31" i="1"/>
  <c r="AP32" i="1"/>
  <c r="AQ32" i="1"/>
  <c r="AP33" i="1"/>
  <c r="AQ33" i="1"/>
  <c r="AP34" i="1"/>
  <c r="AQ34" i="1"/>
  <c r="AP35" i="1"/>
  <c r="AQ35" i="1"/>
  <c r="AP36" i="1"/>
  <c r="AQ36" i="1"/>
  <c r="AP37" i="1"/>
  <c r="AQ37" i="1"/>
  <c r="AP38" i="1"/>
  <c r="AQ38" i="1"/>
  <c r="AP39" i="1"/>
  <c r="AQ39" i="1"/>
  <c r="AP40" i="1"/>
  <c r="AQ40" i="1"/>
  <c r="AP41" i="1"/>
  <c r="AQ41" i="1"/>
  <c r="AP42" i="1"/>
  <c r="AQ42" i="1"/>
  <c r="AP43" i="1"/>
  <c r="AQ43" i="1"/>
  <c r="AP44" i="1"/>
  <c r="AQ44" i="1"/>
  <c r="AP45" i="1"/>
  <c r="AQ45" i="1"/>
  <c r="AP46" i="1"/>
  <c r="AQ46" i="1"/>
  <c r="AP47" i="1"/>
  <c r="AQ47" i="1"/>
  <c r="AP48" i="1"/>
  <c r="AQ48" i="1"/>
  <c r="AP49" i="1"/>
  <c r="AQ49" i="1"/>
  <c r="AP50" i="1"/>
  <c r="AQ50" i="1"/>
  <c r="AP51" i="1"/>
  <c r="AQ51" i="1"/>
  <c r="AP52" i="1"/>
  <c r="AQ52" i="1"/>
  <c r="AP53" i="1"/>
  <c r="AQ53" i="1"/>
  <c r="AP54" i="1"/>
  <c r="AQ54" i="1"/>
  <c r="AP55" i="1"/>
  <c r="AQ55" i="1"/>
  <c r="AP56" i="1"/>
  <c r="AQ56" i="1"/>
  <c r="AP57" i="1"/>
  <c r="AQ57" i="1"/>
  <c r="AP58" i="1"/>
  <c r="AQ58" i="1"/>
  <c r="AP59" i="1"/>
  <c r="AQ59" i="1"/>
  <c r="AP60" i="1"/>
  <c r="AQ60" i="1"/>
  <c r="AP61" i="1"/>
  <c r="AQ61" i="1"/>
  <c r="AP62" i="1"/>
  <c r="AQ62" i="1"/>
  <c r="AP63" i="1"/>
  <c r="AQ63" i="1"/>
  <c r="AP64" i="1"/>
  <c r="AQ64" i="1"/>
  <c r="AP65" i="1"/>
  <c r="AQ65" i="1"/>
  <c r="AP66" i="1"/>
  <c r="AQ66" i="1"/>
  <c r="AP67" i="1"/>
  <c r="AQ67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4" i="1"/>
  <c r="AQ74" i="1"/>
  <c r="AP75" i="1"/>
  <c r="AQ75" i="1"/>
  <c r="AP76" i="1"/>
  <c r="AQ76" i="1"/>
  <c r="AP77" i="1"/>
  <c r="AQ77" i="1"/>
  <c r="AP78" i="1"/>
  <c r="AQ78" i="1"/>
  <c r="AP79" i="1"/>
  <c r="AQ79" i="1"/>
  <c r="AP80" i="1"/>
  <c r="AQ80" i="1"/>
  <c r="AP81" i="1"/>
  <c r="AQ81" i="1"/>
  <c r="AP82" i="1"/>
  <c r="AQ82" i="1"/>
  <c r="AP83" i="1"/>
  <c r="AQ83" i="1"/>
  <c r="AP84" i="1"/>
  <c r="AQ84" i="1"/>
  <c r="AP85" i="1"/>
  <c r="AQ85" i="1"/>
  <c r="AP86" i="1"/>
  <c r="AQ86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2" i="1"/>
  <c r="AQ102" i="1"/>
  <c r="AP103" i="1"/>
  <c r="AQ103" i="1"/>
  <c r="AP104" i="1"/>
  <c r="AQ104" i="1"/>
  <c r="AP105" i="1"/>
  <c r="AQ105" i="1"/>
  <c r="AP106" i="1"/>
  <c r="AQ106" i="1"/>
  <c r="AP107" i="1"/>
  <c r="AQ107" i="1"/>
  <c r="AV51" i="145"/>
  <c r="AW52" i="145"/>
  <c r="AS51" i="145"/>
  <c r="AU51" i="145"/>
  <c r="V7" i="20"/>
  <c r="AS54" i="145" l="1"/>
  <c r="BR75" i="5"/>
  <c r="BQ75" i="5"/>
  <c r="AJ51" i="145"/>
  <c r="AI51" i="145"/>
  <c r="AA51" i="145"/>
  <c r="Z51" i="145"/>
  <c r="X51" i="145"/>
  <c r="W51" i="145"/>
  <c r="AG58" i="12"/>
  <c r="O51" i="145"/>
  <c r="N51" i="145"/>
  <c r="L51" i="145"/>
  <c r="K51" i="145"/>
  <c r="F51" i="145"/>
  <c r="E51" i="145"/>
  <c r="E67" i="1"/>
  <c r="F27" i="66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C51" i="145"/>
  <c r="B51" i="145"/>
  <c r="F79" i="6"/>
  <c r="N13" i="145"/>
  <c r="AH8" i="13"/>
  <c r="H43" i="14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K99" i="20"/>
  <c r="AJ99" i="20"/>
  <c r="AH99" i="20"/>
  <c r="AI99" i="20" s="1"/>
  <c r="AG99" i="20"/>
  <c r="AE99" i="20"/>
  <c r="AD99" i="20"/>
  <c r="AB99" i="20"/>
  <c r="AC99" i="20" s="1"/>
  <c r="AA99" i="20"/>
  <c r="Y99" i="20"/>
  <c r="X99" i="20"/>
  <c r="V99" i="20"/>
  <c r="W99" i="20" s="1"/>
  <c r="U99" i="20"/>
  <c r="T99" i="20"/>
  <c r="S99" i="20"/>
  <c r="R99" i="20"/>
  <c r="P99" i="20"/>
  <c r="O99" i="20"/>
  <c r="M99" i="20"/>
  <c r="N99" i="20" s="1"/>
  <c r="L99" i="20"/>
  <c r="J99" i="20"/>
  <c r="I99" i="20"/>
  <c r="K99" i="20" s="1"/>
  <c r="G99" i="20"/>
  <c r="H99" i="20" s="1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N94" i="20" s="1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W94" i="20" s="1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G94" i="20" s="1"/>
  <c r="BD95" i="20"/>
  <c r="BA95" i="20"/>
  <c r="AU95" i="20"/>
  <c r="AU94" i="20" s="1"/>
  <c r="AR95" i="20"/>
  <c r="AO95" i="20"/>
  <c r="AL95" i="20"/>
  <c r="AL94" i="20" s="1"/>
  <c r="AI95" i="20"/>
  <c r="AF95" i="20"/>
  <c r="AC95" i="20"/>
  <c r="Z95" i="20"/>
  <c r="W95" i="20"/>
  <c r="T95" i="20"/>
  <c r="Q95" i="20"/>
  <c r="Q94" i="20" s="1"/>
  <c r="N95" i="20"/>
  <c r="K95" i="20"/>
  <c r="H95" i="20"/>
  <c r="E95" i="20"/>
  <c r="E94" i="20" s="1"/>
  <c r="BO94" i="20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L88" i="20" s="1"/>
  <c r="AJ88" i="20"/>
  <c r="AH88" i="20"/>
  <c r="AI88" i="20" s="1"/>
  <c r="AG88" i="20"/>
  <c r="AE88" i="20"/>
  <c r="AD88" i="20"/>
  <c r="AC88" i="20"/>
  <c r="AB88" i="20"/>
  <c r="AA88" i="20"/>
  <c r="Y88" i="20"/>
  <c r="X88" i="20"/>
  <c r="V88" i="20"/>
  <c r="W88" i="20" s="1"/>
  <c r="U88" i="20"/>
  <c r="T88" i="20"/>
  <c r="S88" i="20"/>
  <c r="R88" i="20"/>
  <c r="P88" i="20"/>
  <c r="Q88" i="20" s="1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M79" i="20" s="1"/>
  <c r="BK79" i="20"/>
  <c r="BI79" i="20"/>
  <c r="BH79" i="20"/>
  <c r="BF79" i="20"/>
  <c r="BG79" i="20" s="1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O79" i="20" s="1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K79" i="20" s="1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J75" i="20" s="1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N75" i="20" s="1"/>
  <c r="L75" i="20"/>
  <c r="J75" i="20"/>
  <c r="K75" i="20" s="1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E66" i="20"/>
  <c r="BC66" i="20"/>
  <c r="BB66" i="20"/>
  <c r="BA66" i="20"/>
  <c r="AU66" i="20"/>
  <c r="AQ66" i="20"/>
  <c r="AR66" i="20" s="1"/>
  <c r="AP66" i="20"/>
  <c r="AN66" i="20"/>
  <c r="AM66" i="20"/>
  <c r="AK66" i="20"/>
  <c r="AJ66" i="20"/>
  <c r="AH66" i="20"/>
  <c r="AI66" i="20" s="1"/>
  <c r="AG66" i="20"/>
  <c r="AE66" i="20"/>
  <c r="AD66" i="20"/>
  <c r="AB66" i="20"/>
  <c r="AA66" i="20"/>
  <c r="Y66" i="20"/>
  <c r="X66" i="20"/>
  <c r="V66" i="20"/>
  <c r="U66" i="20"/>
  <c r="S66" i="20"/>
  <c r="R66" i="20"/>
  <c r="T66" i="20" s="1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R63" i="20" s="1"/>
  <c r="AP63" i="20"/>
  <c r="AN63" i="20"/>
  <c r="AM63" i="20"/>
  <c r="AK63" i="20"/>
  <c r="AJ63" i="20"/>
  <c r="AH63" i="20"/>
  <c r="AI63" i="20" s="1"/>
  <c r="AG63" i="20"/>
  <c r="AE63" i="20"/>
  <c r="AD63" i="20"/>
  <c r="AB63" i="20"/>
  <c r="AC63" i="20" s="1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Q58" i="20" s="1"/>
  <c r="O58" i="20"/>
  <c r="M58" i="20"/>
  <c r="L58" i="20"/>
  <c r="J58" i="20"/>
  <c r="K58" i="20" s="1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E48" i="20" s="1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K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F39" i="20" s="1"/>
  <c r="AC43" i="20"/>
  <c r="Z43" i="20"/>
  <c r="W43" i="20"/>
  <c r="T43" i="20"/>
  <c r="Q43" i="20"/>
  <c r="N43" i="20"/>
  <c r="N39" i="20" s="1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J39" i="20" s="1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D39" i="20" s="1"/>
  <c r="BA40" i="20"/>
  <c r="BA39" i="20" s="1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O35" i="20" s="1"/>
  <c r="AM35" i="20"/>
  <c r="AK35" i="20"/>
  <c r="AL35" i="20" s="1"/>
  <c r="AJ35" i="20"/>
  <c r="AH35" i="20"/>
  <c r="AG35" i="20"/>
  <c r="AE35" i="20"/>
  <c r="AD35" i="20"/>
  <c r="AF35" i="20" s="1"/>
  <c r="AB35" i="20"/>
  <c r="AC35" i="20" s="1"/>
  <c r="AA35" i="20"/>
  <c r="Y35" i="20"/>
  <c r="X35" i="20"/>
  <c r="V35" i="20"/>
  <c r="W35" i="20" s="1"/>
  <c r="U35" i="20"/>
  <c r="S35" i="20"/>
  <c r="T35" i="20" s="1"/>
  <c r="R35" i="20"/>
  <c r="P35" i="20"/>
  <c r="O35" i="20"/>
  <c r="M35" i="20"/>
  <c r="L35" i="20"/>
  <c r="J35" i="20"/>
  <c r="K35" i="20" s="1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C28" i="20" s="1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K28" i="20" s="1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J23" i="20" s="1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R23" i="20" s="1"/>
  <c r="AP23" i="20"/>
  <c r="AN23" i="20"/>
  <c r="AM23" i="20"/>
  <c r="AK23" i="20"/>
  <c r="AJ23" i="20"/>
  <c r="AH23" i="20"/>
  <c r="AI23" i="20" s="1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Q23" i="20" s="1"/>
  <c r="O23" i="20"/>
  <c r="M23" i="20"/>
  <c r="N23" i="20" s="1"/>
  <c r="L23" i="20"/>
  <c r="J23" i="20"/>
  <c r="K23" i="20" s="1"/>
  <c r="I23" i="20"/>
  <c r="G23" i="20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O17" i="20" s="1"/>
  <c r="AM17" i="20"/>
  <c r="AK17" i="20"/>
  <c r="AL17" i="20" s="1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N17" i="20" s="1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X99" i="5" s="1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Q99" i="5" s="1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K94" i="5" s="1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L88" i="5" s="1"/>
  <c r="AJ88" i="5"/>
  <c r="AH88" i="5"/>
  <c r="AG88" i="5"/>
  <c r="AE88" i="5"/>
  <c r="AF88" i="5" s="1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Z79" i="5" s="1"/>
  <c r="X79" i="5"/>
  <c r="V79" i="5"/>
  <c r="U79" i="5"/>
  <c r="S79" i="5"/>
  <c r="R79" i="5"/>
  <c r="P79" i="5"/>
  <c r="O79" i="5"/>
  <c r="N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P75" i="5"/>
  <c r="AN75" i="5"/>
  <c r="AO75" i="5" s="1"/>
  <c r="AM75" i="5"/>
  <c r="AK75" i="5"/>
  <c r="AL75" i="5" s="1"/>
  <c r="AJ75" i="5"/>
  <c r="AH75" i="5"/>
  <c r="AG75" i="5"/>
  <c r="AE75" i="5"/>
  <c r="AD75" i="5"/>
  <c r="AC75" i="5"/>
  <c r="AB75" i="5"/>
  <c r="AA75" i="5"/>
  <c r="Y75" i="5"/>
  <c r="Z75" i="5" s="1"/>
  <c r="X75" i="5"/>
  <c r="V75" i="5"/>
  <c r="U75" i="5"/>
  <c r="S75" i="5"/>
  <c r="T75" i="5" s="1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O66" i="5" s="1"/>
  <c r="AM66" i="5"/>
  <c r="AK66" i="5"/>
  <c r="AL66" i="5" s="1"/>
  <c r="AJ66" i="5"/>
  <c r="AH66" i="5"/>
  <c r="AI66" i="5" s="1"/>
  <c r="AG66" i="5"/>
  <c r="AE66" i="5"/>
  <c r="AD66" i="5"/>
  <c r="AB66" i="5"/>
  <c r="AA66" i="5"/>
  <c r="Y66" i="5"/>
  <c r="X66" i="5"/>
  <c r="V66" i="5"/>
  <c r="U66" i="5"/>
  <c r="S66" i="5"/>
  <c r="T66" i="5" s="1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X63" i="5"/>
  <c r="AW63" i="5"/>
  <c r="AV63" i="5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Z63" i="5" s="1"/>
  <c r="X63" i="5"/>
  <c r="V63" i="5"/>
  <c r="U63" i="5"/>
  <c r="S63" i="5"/>
  <c r="T63" i="5" s="1"/>
  <c r="R63" i="5"/>
  <c r="P63" i="5"/>
  <c r="O63" i="5"/>
  <c r="J63" i="5"/>
  <c r="I63" i="5"/>
  <c r="G63" i="5"/>
  <c r="H63" i="5" s="1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R61" i="5" s="1"/>
  <c r="AP61" i="5"/>
  <c r="AN61" i="5"/>
  <c r="AO61" i="5" s="1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W61" i="5" s="1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Z58" i="5"/>
  <c r="Y58" i="5"/>
  <c r="X58" i="5"/>
  <c r="V58" i="5"/>
  <c r="U58" i="5"/>
  <c r="S58" i="5"/>
  <c r="R58" i="5"/>
  <c r="P58" i="5"/>
  <c r="O58" i="5"/>
  <c r="Q58" i="5" s="1"/>
  <c r="J58" i="5"/>
  <c r="I58" i="5"/>
  <c r="G58" i="5"/>
  <c r="H58" i="5" s="1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O48" i="5" s="1"/>
  <c r="AM48" i="5"/>
  <c r="AK48" i="5"/>
  <c r="AJ48" i="5"/>
  <c r="AH48" i="5"/>
  <c r="AG48" i="5"/>
  <c r="AE48" i="5"/>
  <c r="AD48" i="5"/>
  <c r="AB48" i="5"/>
  <c r="AA48" i="5"/>
  <c r="Y48" i="5"/>
  <c r="Z48" i="5" s="1"/>
  <c r="X48" i="5"/>
  <c r="V48" i="5"/>
  <c r="U48" i="5"/>
  <c r="S48" i="5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R44" i="5"/>
  <c r="P44" i="5"/>
  <c r="Q44" i="5" s="1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T39" i="5" s="1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G28" i="5"/>
  <c r="AE28" i="5"/>
  <c r="AD28" i="5"/>
  <c r="AB28" i="5"/>
  <c r="AA28" i="5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F23" i="5" s="1"/>
  <c r="AD23" i="5"/>
  <c r="AB23" i="5"/>
  <c r="AA23" i="5"/>
  <c r="Y23" i="5"/>
  <c r="Z23" i="5" s="1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K17" i="5" s="1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L99" i="6" s="1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V99" i="6" s="1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N100" i="6"/>
  <c r="CK100" i="6"/>
  <c r="CH100" i="6"/>
  <c r="CE100" i="6"/>
  <c r="CB100" i="6"/>
  <c r="BY100" i="6"/>
  <c r="BV100" i="6"/>
  <c r="BP100" i="6"/>
  <c r="BM100" i="6"/>
  <c r="BM99" i="6" s="1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N99" i="6" s="1"/>
  <c r="CL99" i="6"/>
  <c r="CJ99" i="6"/>
  <c r="CK99" i="6" s="1"/>
  <c r="CI99" i="6"/>
  <c r="CG99" i="6"/>
  <c r="CF99" i="6"/>
  <c r="CD99" i="6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B99" i="6"/>
  <c r="AZ99" i="6"/>
  <c r="AY99" i="6"/>
  <c r="AX99" i="6"/>
  <c r="AW99" i="6"/>
  <c r="AV99" i="6"/>
  <c r="AT99" i="6"/>
  <c r="AU99" i="6" s="1"/>
  <c r="AS99" i="6"/>
  <c r="AQ99" i="6"/>
  <c r="AR99" i="6" s="1"/>
  <c r="AP99" i="6"/>
  <c r="AN99" i="6"/>
  <c r="AM99" i="6"/>
  <c r="AK99" i="6"/>
  <c r="AJ99" i="6"/>
  <c r="AH99" i="6"/>
  <c r="AG99" i="6"/>
  <c r="AE99" i="6"/>
  <c r="AD99" i="6"/>
  <c r="AB99" i="6"/>
  <c r="AA99" i="6"/>
  <c r="Y99" i="6"/>
  <c r="X99" i="6"/>
  <c r="W99" i="6"/>
  <c r="V99" i="6"/>
  <c r="U99" i="6"/>
  <c r="S99" i="6"/>
  <c r="T99" i="6" s="1"/>
  <c r="R99" i="6"/>
  <c r="Q99" i="6"/>
  <c r="P99" i="6"/>
  <c r="O99" i="6"/>
  <c r="M99" i="6"/>
  <c r="L99" i="6"/>
  <c r="K99" i="6"/>
  <c r="J99" i="6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F79" i="6"/>
  <c r="BE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L75" i="6"/>
  <c r="CJ75" i="6"/>
  <c r="CI75" i="6"/>
  <c r="CG75" i="6"/>
  <c r="CF75" i="6"/>
  <c r="CD75" i="6"/>
  <c r="CE75" i="6" s="1"/>
  <c r="CC75" i="6"/>
  <c r="CA75" i="6"/>
  <c r="BZ75" i="6"/>
  <c r="BX75" i="6"/>
  <c r="BY75" i="6" s="1"/>
  <c r="BW75" i="6"/>
  <c r="BU75" i="6"/>
  <c r="BT75" i="6"/>
  <c r="BS75" i="6"/>
  <c r="BR75" i="6"/>
  <c r="BQ75" i="6"/>
  <c r="BP75" i="6"/>
  <c r="BO75" i="6"/>
  <c r="BN75" i="6"/>
  <c r="BL75" i="6"/>
  <c r="BK75" i="6"/>
  <c r="BI75" i="6"/>
  <c r="BH75" i="6"/>
  <c r="BF75" i="6"/>
  <c r="BE75" i="6"/>
  <c r="BG75" i="6" s="1"/>
  <c r="BC75" i="6"/>
  <c r="BD75" i="6" s="1"/>
  <c r="BB75" i="6"/>
  <c r="AZ75" i="6"/>
  <c r="AY75" i="6"/>
  <c r="AW75" i="6"/>
  <c r="AX75" i="6" s="1"/>
  <c r="AV75" i="6"/>
  <c r="AT75" i="6"/>
  <c r="AS75" i="6"/>
  <c r="AQ75" i="6"/>
  <c r="AP75" i="6"/>
  <c r="AO75" i="6"/>
  <c r="AN75" i="6"/>
  <c r="AM75" i="6"/>
  <c r="AK75" i="6"/>
  <c r="AJ75" i="6"/>
  <c r="AH75" i="6"/>
  <c r="AI75" i="6" s="1"/>
  <c r="AG75" i="6"/>
  <c r="AE75" i="6"/>
  <c r="AF75" i="6" s="1"/>
  <c r="AD75" i="6"/>
  <c r="AB75" i="6"/>
  <c r="AA75" i="6"/>
  <c r="Y75" i="6"/>
  <c r="X75" i="6"/>
  <c r="W75" i="6"/>
  <c r="V75" i="6"/>
  <c r="U75" i="6"/>
  <c r="S75" i="6"/>
  <c r="R75" i="6"/>
  <c r="Q75" i="6"/>
  <c r="P75" i="6"/>
  <c r="O75" i="6"/>
  <c r="M75" i="6"/>
  <c r="N75" i="6" s="1"/>
  <c r="L75" i="6"/>
  <c r="J75" i="6"/>
  <c r="I75" i="6"/>
  <c r="G75" i="6"/>
  <c r="F75" i="6"/>
  <c r="H75" i="6" s="1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K66" i="6" s="1"/>
  <c r="CI66" i="6"/>
  <c r="CG66" i="6"/>
  <c r="CF66" i="6"/>
  <c r="CD66" i="6"/>
  <c r="CC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K66" i="6"/>
  <c r="BI66" i="6"/>
  <c r="BJ66" i="6" s="1"/>
  <c r="BH66" i="6"/>
  <c r="BF66" i="6"/>
  <c r="BE66" i="6"/>
  <c r="BC66" i="6"/>
  <c r="BB66" i="6"/>
  <c r="AZ66" i="6"/>
  <c r="AY66" i="6"/>
  <c r="AW66" i="6"/>
  <c r="AV66" i="6"/>
  <c r="AT66" i="6"/>
  <c r="AU66" i="6" s="1"/>
  <c r="AS66" i="6"/>
  <c r="AQ66" i="6"/>
  <c r="AP66" i="6"/>
  <c r="AN66" i="6"/>
  <c r="AM66" i="6"/>
  <c r="AK66" i="6"/>
  <c r="AL66" i="6" s="1"/>
  <c r="AJ66" i="6"/>
  <c r="AH66" i="6"/>
  <c r="AI66" i="6" s="1"/>
  <c r="AG66" i="6"/>
  <c r="AE66" i="6"/>
  <c r="AD66" i="6"/>
  <c r="AB66" i="6"/>
  <c r="AC66" i="6" s="1"/>
  <c r="AA66" i="6"/>
  <c r="Y66" i="6"/>
  <c r="X66" i="6"/>
  <c r="W66" i="6"/>
  <c r="V66" i="6"/>
  <c r="U66" i="6"/>
  <c r="S66" i="6"/>
  <c r="R66" i="6"/>
  <c r="Q66" i="6"/>
  <c r="P66" i="6"/>
  <c r="O66" i="6"/>
  <c r="M66" i="6"/>
  <c r="L66" i="6"/>
  <c r="J66" i="6"/>
  <c r="K66" i="6" s="1"/>
  <c r="I66" i="6"/>
  <c r="G66" i="6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K58" i="6" s="1"/>
  <c r="CI58" i="6"/>
  <c r="CG58" i="6"/>
  <c r="CF58" i="6"/>
  <c r="CD58" i="6"/>
  <c r="CC58" i="6"/>
  <c r="CE58" i="6" s="1"/>
  <c r="CA58" i="6"/>
  <c r="BZ58" i="6"/>
  <c r="BX58" i="6"/>
  <c r="BY58" i="6" s="1"/>
  <c r="BW58" i="6"/>
  <c r="BV58" i="6"/>
  <c r="BU58" i="6"/>
  <c r="BT58" i="6"/>
  <c r="BS58" i="6"/>
  <c r="BR58" i="6"/>
  <c r="BQ58" i="6"/>
  <c r="BO58" i="6"/>
  <c r="BN58" i="6"/>
  <c r="BL58" i="6"/>
  <c r="BK58" i="6"/>
  <c r="BI58" i="6"/>
  <c r="BH58" i="6"/>
  <c r="BF58" i="6"/>
  <c r="BE58" i="6"/>
  <c r="BC58" i="6"/>
  <c r="BB58" i="6"/>
  <c r="AZ58" i="6"/>
  <c r="AY58" i="6"/>
  <c r="AX58" i="6"/>
  <c r="AW58" i="6"/>
  <c r="AV58" i="6"/>
  <c r="AT58" i="6"/>
  <c r="AU58" i="6" s="1"/>
  <c r="AS58" i="6"/>
  <c r="AQ58" i="6"/>
  <c r="AR58" i="6" s="1"/>
  <c r="AP58" i="6"/>
  <c r="AN58" i="6"/>
  <c r="AM58" i="6"/>
  <c r="AO58" i="6" s="1"/>
  <c r="AK58" i="6"/>
  <c r="AJ58" i="6"/>
  <c r="AH58" i="6"/>
  <c r="AI58" i="6" s="1"/>
  <c r="AG58" i="6"/>
  <c r="AE58" i="6"/>
  <c r="AD58" i="6"/>
  <c r="AF58" i="6" s="1"/>
  <c r="AB58" i="6"/>
  <c r="AC58" i="6" s="1"/>
  <c r="AA58" i="6"/>
  <c r="Y58" i="6"/>
  <c r="X58" i="6"/>
  <c r="W58" i="6"/>
  <c r="V58" i="6"/>
  <c r="U58" i="6"/>
  <c r="S58" i="6"/>
  <c r="R58" i="6"/>
  <c r="Q58" i="6"/>
  <c r="P58" i="6"/>
  <c r="O58" i="6"/>
  <c r="M58" i="6"/>
  <c r="L58" i="6"/>
  <c r="J58" i="6"/>
  <c r="K58" i="6" s="1"/>
  <c r="I58" i="6"/>
  <c r="G58" i="6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L48" i="6"/>
  <c r="CJ48" i="6"/>
  <c r="CI48" i="6"/>
  <c r="CG48" i="6"/>
  <c r="CF48" i="6"/>
  <c r="CH48" i="6" s="1"/>
  <c r="CD48" i="6"/>
  <c r="CC48" i="6"/>
  <c r="CA48" i="6"/>
  <c r="CB48" i="6" s="1"/>
  <c r="BZ48" i="6"/>
  <c r="BX48" i="6"/>
  <c r="BW48" i="6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H48" i="6"/>
  <c r="BF48" i="6"/>
  <c r="BE48" i="6"/>
  <c r="BC48" i="6"/>
  <c r="BB48" i="6"/>
  <c r="BD48" i="6" s="1"/>
  <c r="AZ48" i="6"/>
  <c r="BA48" i="6" s="1"/>
  <c r="AY48" i="6"/>
  <c r="AW48" i="6"/>
  <c r="AV48" i="6"/>
  <c r="AT48" i="6"/>
  <c r="AU48" i="6" s="1"/>
  <c r="AS48" i="6"/>
  <c r="AQ48" i="6"/>
  <c r="AR48" i="6" s="1"/>
  <c r="AP48" i="6"/>
  <c r="AN48" i="6"/>
  <c r="AM48" i="6"/>
  <c r="AK48" i="6"/>
  <c r="AL48" i="6" s="1"/>
  <c r="AJ48" i="6"/>
  <c r="AH48" i="6"/>
  <c r="AI48" i="6" s="1"/>
  <c r="AG48" i="6"/>
  <c r="AE48" i="6"/>
  <c r="AF48" i="6" s="1"/>
  <c r="AD48" i="6"/>
  <c r="AB48" i="6"/>
  <c r="AA48" i="6"/>
  <c r="Z48" i="6"/>
  <c r="Y48" i="6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H44" i="6" s="1"/>
  <c r="CF44" i="6"/>
  <c r="CD44" i="6"/>
  <c r="CC44" i="6"/>
  <c r="CA44" i="6"/>
  <c r="BZ44" i="6"/>
  <c r="BX44" i="6"/>
  <c r="BY44" i="6" s="1"/>
  <c r="BW44" i="6"/>
  <c r="BU44" i="6"/>
  <c r="BT44" i="6"/>
  <c r="BS44" i="6"/>
  <c r="BR44" i="6"/>
  <c r="BQ44" i="6"/>
  <c r="BO44" i="6"/>
  <c r="BP44" i="6" s="1"/>
  <c r="BN44" i="6"/>
  <c r="BL44" i="6"/>
  <c r="BK44" i="6"/>
  <c r="BI44" i="6"/>
  <c r="BH44" i="6"/>
  <c r="BF44" i="6"/>
  <c r="BG44" i="6" s="1"/>
  <c r="BE44" i="6"/>
  <c r="BC44" i="6"/>
  <c r="BB44" i="6"/>
  <c r="AZ44" i="6"/>
  <c r="AY44" i="6"/>
  <c r="AW44" i="6"/>
  <c r="AX44" i="6" s="1"/>
  <c r="AV44" i="6"/>
  <c r="AT44" i="6"/>
  <c r="AU44" i="6" s="1"/>
  <c r="AS44" i="6"/>
  <c r="AQ44" i="6"/>
  <c r="AP44" i="6"/>
  <c r="AN44" i="6"/>
  <c r="AM44" i="6"/>
  <c r="AL44" i="6"/>
  <c r="AK44" i="6"/>
  <c r="AJ44" i="6"/>
  <c r="AH44" i="6"/>
  <c r="AG44" i="6"/>
  <c r="AE44" i="6"/>
  <c r="AF44" i="6" s="1"/>
  <c r="AD44" i="6"/>
  <c r="AC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K39" i="6"/>
  <c r="CJ39" i="6"/>
  <c r="CI39" i="6"/>
  <c r="CG39" i="6"/>
  <c r="CF39" i="6"/>
  <c r="CD39" i="6"/>
  <c r="CE39" i="6" s="1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Q39" i="6"/>
  <c r="P39" i="6"/>
  <c r="O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K35" i="6" s="1"/>
  <c r="CI35" i="6"/>
  <c r="CG35" i="6"/>
  <c r="CF35" i="6"/>
  <c r="CE35" i="6"/>
  <c r="CD35" i="6"/>
  <c r="CC35" i="6"/>
  <c r="CA35" i="6"/>
  <c r="BZ35" i="6"/>
  <c r="CB35" i="6" s="1"/>
  <c r="BX35" i="6"/>
  <c r="BW35" i="6"/>
  <c r="BU35" i="6"/>
  <c r="BT35" i="6"/>
  <c r="BS35" i="6"/>
  <c r="BR35" i="6"/>
  <c r="BQ35" i="6"/>
  <c r="BO35" i="6"/>
  <c r="BN35" i="6"/>
  <c r="BL35" i="6"/>
  <c r="BK35" i="6"/>
  <c r="BJ35" i="6"/>
  <c r="BI35" i="6"/>
  <c r="BH35" i="6"/>
  <c r="BF35" i="6"/>
  <c r="BG35" i="6" s="1"/>
  <c r="BE35" i="6"/>
  <c r="BC35" i="6"/>
  <c r="BD35" i="6" s="1"/>
  <c r="BB35" i="6"/>
  <c r="AZ35" i="6"/>
  <c r="AY35" i="6"/>
  <c r="AW35" i="6"/>
  <c r="AV35" i="6"/>
  <c r="AT35" i="6"/>
  <c r="AU35" i="6" s="1"/>
  <c r="AS35" i="6"/>
  <c r="AQ35" i="6"/>
  <c r="AP35" i="6"/>
  <c r="AN35" i="6"/>
  <c r="AO35" i="6" s="1"/>
  <c r="AM35" i="6"/>
  <c r="AK35" i="6"/>
  <c r="AL35" i="6" s="1"/>
  <c r="AJ35" i="6"/>
  <c r="AH35" i="6"/>
  <c r="AG35" i="6"/>
  <c r="AE35" i="6"/>
  <c r="AD35" i="6"/>
  <c r="AC35" i="6"/>
  <c r="AB35" i="6"/>
  <c r="AA35" i="6"/>
  <c r="Y35" i="6"/>
  <c r="Z35" i="6" s="1"/>
  <c r="X35" i="6"/>
  <c r="W35" i="6"/>
  <c r="V35" i="6"/>
  <c r="U35" i="6"/>
  <c r="S35" i="6"/>
  <c r="R35" i="6"/>
  <c r="Q35" i="6"/>
  <c r="P35" i="6"/>
  <c r="O35" i="6"/>
  <c r="M35" i="6"/>
  <c r="L35" i="6"/>
  <c r="J35" i="6"/>
  <c r="K35" i="6" s="1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K28" i="6" s="1"/>
  <c r="CI28" i="6"/>
  <c r="CG28" i="6"/>
  <c r="CF28" i="6"/>
  <c r="CD28" i="6"/>
  <c r="CC28" i="6"/>
  <c r="CE28" i="6" s="1"/>
  <c r="CA28" i="6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I28" i="6"/>
  <c r="BJ28" i="6" s="1"/>
  <c r="BH28" i="6"/>
  <c r="BF28" i="6"/>
  <c r="BE28" i="6"/>
  <c r="BC28" i="6"/>
  <c r="BB28" i="6"/>
  <c r="BD28" i="6" s="1"/>
  <c r="AZ28" i="6"/>
  <c r="AY28" i="6"/>
  <c r="AW28" i="6"/>
  <c r="AX28" i="6" s="1"/>
  <c r="AV28" i="6"/>
  <c r="AT28" i="6"/>
  <c r="AS28" i="6"/>
  <c r="AQ28" i="6"/>
  <c r="AR28" i="6" s="1"/>
  <c r="AP28" i="6"/>
  <c r="AN28" i="6"/>
  <c r="AO28" i="6" s="1"/>
  <c r="AM28" i="6"/>
  <c r="AK28" i="6"/>
  <c r="AJ28" i="6"/>
  <c r="AH28" i="6"/>
  <c r="AI28" i="6" s="1"/>
  <c r="AG28" i="6"/>
  <c r="AE28" i="6"/>
  <c r="AD28" i="6"/>
  <c r="AB28" i="6"/>
  <c r="AA28" i="6"/>
  <c r="Y28" i="6"/>
  <c r="X28" i="6"/>
  <c r="W28" i="6"/>
  <c r="V28" i="6"/>
  <c r="U28" i="6"/>
  <c r="S28" i="6"/>
  <c r="R28" i="6"/>
  <c r="Q28" i="6"/>
  <c r="P28" i="6"/>
  <c r="O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E23" i="6" s="1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M23" i="6" s="1"/>
  <c r="BK23" i="6"/>
  <c r="BI23" i="6"/>
  <c r="BH23" i="6"/>
  <c r="BF23" i="6"/>
  <c r="BE23" i="6"/>
  <c r="BC23" i="6"/>
  <c r="BD23" i="6" s="1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Q23" i="6"/>
  <c r="P23" i="6"/>
  <c r="O23" i="6"/>
  <c r="M23" i="6"/>
  <c r="L23" i="6"/>
  <c r="J23" i="6"/>
  <c r="K23" i="6" s="1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N17" i="6" s="1"/>
  <c r="CJ17" i="6"/>
  <c r="CI17" i="6"/>
  <c r="CG17" i="6"/>
  <c r="CF17" i="6"/>
  <c r="CD17" i="6"/>
  <c r="CE17" i="6" s="1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K17" i="6"/>
  <c r="BI17" i="6"/>
  <c r="BH17" i="6"/>
  <c r="BF17" i="6"/>
  <c r="BG17" i="6" s="1"/>
  <c r="BE17" i="6"/>
  <c r="BC17" i="6"/>
  <c r="BB17" i="6"/>
  <c r="AZ17" i="6"/>
  <c r="BA17" i="6" s="1"/>
  <c r="AY17" i="6"/>
  <c r="AW17" i="6"/>
  <c r="AV17" i="6"/>
  <c r="AX17" i="6" s="1"/>
  <c r="AT17" i="6"/>
  <c r="AU17" i="6" s="1"/>
  <c r="AS17" i="6"/>
  <c r="AQ17" i="6"/>
  <c r="AP17" i="6"/>
  <c r="AN17" i="6"/>
  <c r="AM17" i="6"/>
  <c r="AK17" i="6"/>
  <c r="AL17" i="6" s="1"/>
  <c r="AJ17" i="6"/>
  <c r="AH17" i="6"/>
  <c r="AG17" i="6"/>
  <c r="AE17" i="6"/>
  <c r="AF17" i="6" s="1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W79" i="20" l="1"/>
  <c r="N58" i="20"/>
  <c r="N44" i="20"/>
  <c r="H44" i="20"/>
  <c r="H23" i="20"/>
  <c r="AC48" i="20"/>
  <c r="AC79" i="20"/>
  <c r="E66" i="20"/>
  <c r="H75" i="20"/>
  <c r="Q66" i="20"/>
  <c r="BY79" i="5"/>
  <c r="Q35" i="5"/>
  <c r="Q79" i="5"/>
  <c r="K58" i="5"/>
  <c r="E39" i="5"/>
  <c r="AR23" i="5"/>
  <c r="Z39" i="5"/>
  <c r="T48" i="5"/>
  <c r="T44" i="5"/>
  <c r="T28" i="5"/>
  <c r="N23" i="6"/>
  <c r="H39" i="6"/>
  <c r="H23" i="6"/>
  <c r="E17" i="6"/>
  <c r="E79" i="6"/>
  <c r="CN79" i="6"/>
  <c r="BJ39" i="6"/>
  <c r="BG79" i="6"/>
  <c r="AX23" i="6"/>
  <c r="AX79" i="6"/>
  <c r="AU23" i="6"/>
  <c r="AI79" i="6"/>
  <c r="BV79" i="6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T79" i="6"/>
  <c r="E48" i="6"/>
  <c r="BA23" i="20"/>
  <c r="BP79" i="6"/>
  <c r="BA39" i="6"/>
  <c r="BA79" i="6"/>
  <c r="AL79" i="6"/>
  <c r="BP39" i="6"/>
  <c r="N39" i="6"/>
  <c r="N17" i="6"/>
  <c r="N79" i="6"/>
  <c r="K48" i="6"/>
  <c r="K17" i="6"/>
  <c r="K79" i="6"/>
  <c r="H58" i="6"/>
  <c r="H28" i="6"/>
  <c r="E44" i="6"/>
  <c r="Z23" i="6"/>
  <c r="Z79" i="6"/>
  <c r="CN23" i="6"/>
  <c r="BJ23" i="6"/>
  <c r="BJ79" i="6"/>
  <c r="BD39" i="6"/>
  <c r="AU39" i="6"/>
  <c r="AU79" i="6"/>
  <c r="AR39" i="6"/>
  <c r="AO39" i="6"/>
  <c r="AI23" i="6"/>
  <c r="AC39" i="6"/>
  <c r="CK23" i="6"/>
  <c r="CE79" i="6"/>
  <c r="BY23" i="6"/>
  <c r="BY79" i="6"/>
  <c r="BY75" i="5"/>
  <c r="BV44" i="6"/>
  <c r="AR17" i="6"/>
  <c r="BP23" i="6"/>
  <c r="AU28" i="6"/>
  <c r="CH35" i="6"/>
  <c r="CN48" i="6"/>
  <c r="T58" i="6"/>
  <c r="AX66" i="6"/>
  <c r="BY66" i="6"/>
  <c r="BA75" i="6"/>
  <c r="CB75" i="6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O23" i="6"/>
  <c r="T28" i="6"/>
  <c r="H35" i="6"/>
  <c r="AF35" i="6"/>
  <c r="CB44" i="6"/>
  <c r="N48" i="6"/>
  <c r="CB66" i="6"/>
  <c r="E66" i="6"/>
  <c r="BV66" i="6"/>
  <c r="Z75" i="6"/>
  <c r="CB79" i="6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T17" i="6"/>
  <c r="AI35" i="6"/>
  <c r="BD44" i="6"/>
  <c r="CE44" i="6"/>
  <c r="Z66" i="6"/>
  <c r="AC75" i="6"/>
  <c r="BD79" i="6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BY17" i="6"/>
  <c r="BA28" i="6"/>
  <c r="CB28" i="6"/>
  <c r="CB58" i="6"/>
  <c r="BD66" i="6"/>
  <c r="CE66" i="6"/>
  <c r="CH75" i="6"/>
  <c r="AC79" i="6"/>
  <c r="Z99" i="6"/>
  <c r="AC48" i="5"/>
  <c r="W66" i="5"/>
  <c r="BA79" i="5"/>
  <c r="AC88" i="5"/>
  <c r="Q94" i="5"/>
  <c r="H28" i="20"/>
  <c r="K48" i="20"/>
  <c r="H63" i="20"/>
  <c r="AL63" i="20"/>
  <c r="AL66" i="20"/>
  <c r="Q75" i="20"/>
  <c r="BD94" i="20"/>
  <c r="AX39" i="6"/>
  <c r="K39" i="20"/>
  <c r="CB17" i="6"/>
  <c r="BV17" i="6"/>
  <c r="T23" i="6"/>
  <c r="N35" i="6"/>
  <c r="BP35" i="6"/>
  <c r="Z39" i="6"/>
  <c r="CK44" i="6"/>
  <c r="BD58" i="6"/>
  <c r="BG66" i="6"/>
  <c r="CH66" i="6"/>
  <c r="BJ75" i="6"/>
  <c r="CK75" i="6"/>
  <c r="AF79" i="6"/>
  <c r="CH79" i="6"/>
  <c r="AC99" i="6"/>
  <c r="BD99" i="6"/>
  <c r="CE99" i="6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AR23" i="6"/>
  <c r="AI44" i="6"/>
  <c r="CK79" i="6"/>
  <c r="T35" i="5"/>
  <c r="AF44" i="5"/>
  <c r="W58" i="5"/>
  <c r="T39" i="20"/>
  <c r="BD17" i="6"/>
  <c r="BA23" i="6"/>
  <c r="CB23" i="6"/>
  <c r="CH39" i="6"/>
  <c r="CN44" i="6"/>
  <c r="AX48" i="6"/>
  <c r="BY48" i="6"/>
  <c r="CH58" i="6"/>
  <c r="H66" i="6"/>
  <c r="AL75" i="6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BY39" i="6"/>
  <c r="BV23" i="6"/>
  <c r="AC28" i="6"/>
  <c r="BG58" i="6"/>
  <c r="CH99" i="6"/>
  <c r="AI48" i="5"/>
  <c r="AC17" i="6"/>
  <c r="AF28" i="6"/>
  <c r="T35" i="6"/>
  <c r="BM44" i="6"/>
  <c r="BV48" i="6"/>
  <c r="BJ58" i="6"/>
  <c r="BM66" i="6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Z17" i="6"/>
  <c r="H44" i="6"/>
  <c r="AF66" i="6"/>
  <c r="BM75" i="6"/>
  <c r="AC39" i="20"/>
  <c r="BY58" i="5"/>
  <c r="CK17" i="6"/>
  <c r="AC23" i="6"/>
  <c r="BM28" i="6"/>
  <c r="BY35" i="6"/>
  <c r="CE48" i="6"/>
  <c r="AL58" i="6"/>
  <c r="AO79" i="6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AI17" i="6"/>
  <c r="CH23" i="6"/>
  <c r="AL28" i="6"/>
  <c r="AC48" i="6"/>
  <c r="AO66" i="6"/>
  <c r="N99" i="6"/>
  <c r="BP99" i="6"/>
  <c r="K48" i="5"/>
  <c r="E66" i="5"/>
  <c r="BJ79" i="20"/>
  <c r="Q99" i="20"/>
  <c r="AF23" i="6"/>
  <c r="N28" i="6"/>
  <c r="BP28" i="6"/>
  <c r="E35" i="6"/>
  <c r="BV35" i="6"/>
  <c r="AL39" i="6"/>
  <c r="AR44" i="6"/>
  <c r="BG48" i="6"/>
  <c r="AR79" i="6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BJ17" i="6"/>
  <c r="CN28" i="6"/>
  <c r="AI39" i="6"/>
  <c r="W48" i="20"/>
  <c r="AC75" i="20"/>
  <c r="E88" i="20"/>
  <c r="K28" i="6"/>
  <c r="CN39" i="6"/>
  <c r="BP58" i="6"/>
  <c r="AR75" i="6"/>
  <c r="AR48" i="5"/>
  <c r="Z61" i="5"/>
  <c r="AC23" i="20"/>
  <c r="W44" i="20"/>
  <c r="T75" i="6"/>
  <c r="AU75" i="6"/>
  <c r="E23" i="5"/>
  <c r="E28" i="5"/>
  <c r="Q48" i="5"/>
  <c r="AX48" i="5"/>
  <c r="H66" i="5"/>
  <c r="Q75" i="5"/>
  <c r="AR75" i="5"/>
  <c r="AF23" i="20"/>
  <c r="AR39" i="20"/>
  <c r="Z63" i="20"/>
  <c r="AC94" i="20"/>
  <c r="AI94" i="20"/>
  <c r="N66" i="6"/>
  <c r="BD28" i="20"/>
  <c r="BG48" i="20"/>
  <c r="AL58" i="20"/>
  <c r="BD63" i="20"/>
  <c r="T94" i="20"/>
  <c r="H17" i="6"/>
  <c r="BG23" i="6"/>
  <c r="BM39" i="6"/>
  <c r="K63" i="5"/>
  <c r="W63" i="20"/>
  <c r="AI79" i="20"/>
  <c r="AF88" i="20"/>
  <c r="AO17" i="6"/>
  <c r="E28" i="6"/>
  <c r="BJ48" i="6"/>
  <c r="T66" i="6"/>
  <c r="AC23" i="5"/>
  <c r="AU39" i="20"/>
  <c r="BY61" i="5"/>
  <c r="AX35" i="6"/>
  <c r="BP66" i="6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CH28" i="6"/>
  <c r="AR35" i="6"/>
  <c r="CB39" i="6"/>
  <c r="AO48" i="6"/>
  <c r="BM79" i="6"/>
  <c r="BY99" i="6"/>
  <c r="AO99" i="6"/>
  <c r="K39" i="6"/>
  <c r="BA35" i="6"/>
  <c r="K44" i="6"/>
  <c r="BA66" i="6"/>
  <c r="AO44" i="6"/>
  <c r="AF39" i="6"/>
  <c r="BA58" i="6"/>
  <c r="AL23" i="6"/>
  <c r="BJ44" i="6"/>
  <c r="BG39" i="6"/>
  <c r="Z58" i="6"/>
  <c r="T39" i="6"/>
  <c r="BM58" i="6"/>
  <c r="K75" i="6"/>
  <c r="AI99" i="6"/>
  <c r="CH17" i="6"/>
  <c r="Z28" i="6"/>
  <c r="BV28" i="6"/>
  <c r="H48" i="6"/>
  <c r="N58" i="6"/>
  <c r="BA99" i="6"/>
  <c r="CB99" i="6"/>
  <c r="BM35" i="6"/>
  <c r="BA44" i="6"/>
  <c r="CN75" i="6"/>
  <c r="CN35" i="6"/>
  <c r="CK48" i="6"/>
  <c r="T48" i="6"/>
  <c r="BM17" i="6"/>
  <c r="BG28" i="6"/>
  <c r="AR66" i="6"/>
  <c r="AF99" i="6"/>
  <c r="E39" i="6"/>
  <c r="BV39" i="6"/>
  <c r="E75" i="6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AM105" i="152" s="1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L103" i="152" s="1"/>
  <c r="AB103" i="152"/>
  <c r="AA103" i="152"/>
  <c r="Z103" i="152"/>
  <c r="AC103" i="152" s="1"/>
  <c r="V103" i="152"/>
  <c r="AN103" i="152" s="1"/>
  <c r="U103" i="152"/>
  <c r="AM103" i="152" s="1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N100" i="152" s="1"/>
  <c r="AJ100" i="152"/>
  <c r="AM100" i="152" s="1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I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L98" i="152" s="1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Z97" i="152"/>
  <c r="AC97" i="152" s="1"/>
  <c r="V97" i="152"/>
  <c r="U97" i="152"/>
  <c r="T97" i="152"/>
  <c r="W97" i="152" s="1"/>
  <c r="AO97" i="152" s="1"/>
  <c r="AK96" i="152"/>
  <c r="AJ96" i="152"/>
  <c r="AI96" i="152"/>
  <c r="AF96" i="152"/>
  <c r="AL96" i="152" s="1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AN91" i="152" s="1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U89" i="152"/>
  <c r="T89" i="152"/>
  <c r="Q89" i="152"/>
  <c r="N89" i="152"/>
  <c r="K89" i="152"/>
  <c r="H89" i="152"/>
  <c r="E89" i="152"/>
  <c r="AH88" i="152"/>
  <c r="AI88" i="152" s="1"/>
  <c r="AG88" i="152"/>
  <c r="AE88" i="152"/>
  <c r="AK88" i="152" s="1"/>
  <c r="AD88" i="152"/>
  <c r="AJ88" i="152" s="1"/>
  <c r="AB88" i="152"/>
  <c r="Y88" i="152"/>
  <c r="X88" i="152"/>
  <c r="Z88" i="152" s="1"/>
  <c r="AC88" i="152" s="1"/>
  <c r="V88" i="152"/>
  <c r="AN88" i="152" s="1"/>
  <c r="U88" i="152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M87" i="152"/>
  <c r="AK87" i="152"/>
  <c r="AJ87" i="152"/>
  <c r="AI87" i="152"/>
  <c r="AF87" i="152"/>
  <c r="AL87" i="152" s="1"/>
  <c r="AB87" i="152"/>
  <c r="AN87" i="152" s="1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AN86" i="152" s="1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L84" i="152" s="1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W84" i="152" s="1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W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W80" i="152" s="1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B77" i="152"/>
  <c r="AA77" i="152"/>
  <c r="Z77" i="152"/>
  <c r="AC77" i="152" s="1"/>
  <c r="V77" i="152"/>
  <c r="AN77" i="152" s="1"/>
  <c r="U77" i="152"/>
  <c r="T77" i="152"/>
  <c r="Q77" i="152"/>
  <c r="N77" i="152"/>
  <c r="K77" i="152"/>
  <c r="H77" i="152"/>
  <c r="E77" i="152"/>
  <c r="AK76" i="152"/>
  <c r="AJ76" i="152"/>
  <c r="AM76" i="152" s="1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K75" i="152" s="1"/>
  <c r="AG75" i="152"/>
  <c r="AJ75" i="152" s="1"/>
  <c r="AF75" i="152"/>
  <c r="AE75" i="152"/>
  <c r="AD75" i="152"/>
  <c r="Y75" i="152"/>
  <c r="Z75" i="152" s="1"/>
  <c r="AC75" i="152" s="1"/>
  <c r="X75" i="152"/>
  <c r="AA75" i="152" s="1"/>
  <c r="S75" i="152"/>
  <c r="R75" i="152"/>
  <c r="P75" i="152"/>
  <c r="Q75" i="152" s="1"/>
  <c r="O75" i="152"/>
  <c r="M75" i="152"/>
  <c r="L75" i="152"/>
  <c r="J75" i="152"/>
  <c r="I75" i="152"/>
  <c r="G75" i="152"/>
  <c r="H75" i="152" s="1"/>
  <c r="F75" i="152"/>
  <c r="E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W74" i="152" s="1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V72" i="152"/>
  <c r="U72" i="152"/>
  <c r="T72" i="152"/>
  <c r="Q72" i="152"/>
  <c r="W72" i="152" s="1"/>
  <c r="AO72" i="152" s="1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N70" i="152" s="1"/>
  <c r="AA70" i="152"/>
  <c r="AM70" i="152" s="1"/>
  <c r="Z70" i="152"/>
  <c r="AC70" i="152" s="1"/>
  <c r="V70" i="152"/>
  <c r="U70" i="152"/>
  <c r="T70" i="152"/>
  <c r="Q70" i="152"/>
  <c r="N70" i="152"/>
  <c r="K70" i="152"/>
  <c r="H70" i="152"/>
  <c r="E70" i="152"/>
  <c r="AM68" i="152"/>
  <c r="AL68" i="152"/>
  <c r="AK68" i="152"/>
  <c r="AJ68" i="152"/>
  <c r="AI68" i="152"/>
  <c r="AF68" i="152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L67" i="152" s="1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K66" i="152"/>
  <c r="AH66" i="152"/>
  <c r="AI66" i="152" s="1"/>
  <c r="AG66" i="152"/>
  <c r="AE66" i="152"/>
  <c r="AD66" i="152"/>
  <c r="AJ66" i="152" s="1"/>
  <c r="AB66" i="152"/>
  <c r="Y66" i="152"/>
  <c r="Z66" i="152" s="1"/>
  <c r="AC66" i="152" s="1"/>
  <c r="X66" i="152"/>
  <c r="AA66" i="152" s="1"/>
  <c r="S66" i="152"/>
  <c r="R66" i="152"/>
  <c r="P66" i="152"/>
  <c r="O66" i="152"/>
  <c r="N66" i="152"/>
  <c r="M66" i="152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I63" i="152" s="1"/>
  <c r="AL63" i="152" s="1"/>
  <c r="AG63" i="152"/>
  <c r="AJ63" i="152" s="1"/>
  <c r="AF63" i="152"/>
  <c r="AE63" i="152"/>
  <c r="AK63" i="152" s="1"/>
  <c r="AD63" i="152"/>
  <c r="Y63" i="152"/>
  <c r="AB63" i="152" s="1"/>
  <c r="X63" i="152"/>
  <c r="AA63" i="152" s="1"/>
  <c r="V63" i="152"/>
  <c r="S63" i="152"/>
  <c r="R63" i="152"/>
  <c r="P63" i="152"/>
  <c r="O63" i="152"/>
  <c r="M63" i="152"/>
  <c r="L63" i="152"/>
  <c r="J63" i="152"/>
  <c r="I63" i="152"/>
  <c r="G63" i="152"/>
  <c r="H63" i="152" s="1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L60" i="152" s="1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C59" i="152"/>
  <c r="AB59" i="152"/>
  <c r="AA59" i="152"/>
  <c r="Z59" i="152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L58" i="152" s="1"/>
  <c r="AG58" i="152"/>
  <c r="AE58" i="152"/>
  <c r="AK58" i="152" s="1"/>
  <c r="AD58" i="152"/>
  <c r="AF58" i="152" s="1"/>
  <c r="Y58" i="152"/>
  <c r="X58" i="152"/>
  <c r="AA58" i="152" s="1"/>
  <c r="T58" i="152"/>
  <c r="S58" i="152"/>
  <c r="R58" i="152"/>
  <c r="P58" i="152"/>
  <c r="O58" i="152"/>
  <c r="U58" i="152" s="1"/>
  <c r="M58" i="152"/>
  <c r="V58" i="152" s="1"/>
  <c r="L58" i="152"/>
  <c r="J58" i="152"/>
  <c r="K58" i="152" s="1"/>
  <c r="I58" i="152"/>
  <c r="G58" i="152"/>
  <c r="F58" i="152"/>
  <c r="D58" i="152"/>
  <c r="C58" i="152"/>
  <c r="E58" i="152" s="1"/>
  <c r="AK57" i="152"/>
  <c r="AJ57" i="152"/>
  <c r="AI57" i="152"/>
  <c r="AF57" i="152"/>
  <c r="AL57" i="152" s="1"/>
  <c r="AC57" i="152"/>
  <c r="AB57" i="152"/>
  <c r="AA57" i="152"/>
  <c r="Z57" i="152"/>
  <c r="V57" i="152"/>
  <c r="U57" i="152"/>
  <c r="AM57" i="152" s="1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AM55" i="152" s="1"/>
  <c r="T55" i="152"/>
  <c r="Q55" i="152"/>
  <c r="N55" i="152"/>
  <c r="K55" i="152"/>
  <c r="H55" i="152"/>
  <c r="E55" i="152"/>
  <c r="AL54" i="152"/>
  <c r="AK54" i="152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L51" i="152" s="1"/>
  <c r="AB51" i="152"/>
  <c r="AA51" i="152"/>
  <c r="Z51" i="152"/>
  <c r="AC51" i="152" s="1"/>
  <c r="V51" i="152"/>
  <c r="U51" i="152"/>
  <c r="AM51" i="152" s="1"/>
  <c r="T51" i="152"/>
  <c r="W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AM50" i="152" s="1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H48" i="152" s="1"/>
  <c r="F48" i="152"/>
  <c r="D48" i="152"/>
  <c r="V48" i="152" s="1"/>
  <c r="C48" i="152"/>
  <c r="AK47" i="152"/>
  <c r="AJ47" i="152"/>
  <c r="AI47" i="152"/>
  <c r="AF47" i="152"/>
  <c r="AL47" i="152" s="1"/>
  <c r="AB47" i="152"/>
  <c r="AN47" i="152" s="1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L46" i="152" s="1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W45" i="152" s="1"/>
  <c r="K45" i="152"/>
  <c r="H45" i="152"/>
  <c r="E45" i="152"/>
  <c r="AH44" i="152"/>
  <c r="AG44" i="152"/>
  <c r="AE44" i="152"/>
  <c r="AD44" i="152"/>
  <c r="Y44" i="152"/>
  <c r="Z44" i="152" s="1"/>
  <c r="AC44" i="152" s="1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Y39" i="152"/>
  <c r="AB39" i="152" s="1"/>
  <c r="X39" i="152"/>
  <c r="AA39" i="152" s="1"/>
  <c r="T39" i="152"/>
  <c r="S39" i="152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E39" i="152" s="1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W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W37" i="152" s="1"/>
  <c r="AO37" i="152" s="1"/>
  <c r="AK36" i="152"/>
  <c r="AJ36" i="152"/>
  <c r="AI36" i="152"/>
  <c r="AF36" i="152"/>
  <c r="AL36" i="152" s="1"/>
  <c r="AB36" i="152"/>
  <c r="AA36" i="152"/>
  <c r="Z36" i="152"/>
  <c r="AC36" i="152" s="1"/>
  <c r="V36" i="152"/>
  <c r="AN36" i="152" s="1"/>
  <c r="U36" i="152"/>
  <c r="AM36" i="152" s="1"/>
  <c r="T36" i="152"/>
  <c r="Q36" i="152"/>
  <c r="N36" i="152"/>
  <c r="K36" i="152"/>
  <c r="W36" i="152" s="1"/>
  <c r="AO36" i="152" s="1"/>
  <c r="H36" i="152"/>
  <c r="E36" i="152"/>
  <c r="AH35" i="152"/>
  <c r="AG35" i="152"/>
  <c r="AE35" i="152"/>
  <c r="AK35" i="152" s="1"/>
  <c r="AD35" i="152"/>
  <c r="AJ35" i="152" s="1"/>
  <c r="AB35" i="152"/>
  <c r="Y35" i="152"/>
  <c r="Z35" i="152" s="1"/>
  <c r="AC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D35" i="152"/>
  <c r="E35" i="152" s="1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I28" i="152" s="1"/>
  <c r="AL28" i="152" s="1"/>
  <c r="AG28" i="152"/>
  <c r="AJ28" i="152" s="1"/>
  <c r="AE28" i="152"/>
  <c r="AD28" i="152"/>
  <c r="AF28" i="152" s="1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E28" i="152" s="1"/>
  <c r="C28" i="152"/>
  <c r="AK27" i="152"/>
  <c r="AJ27" i="152"/>
  <c r="AI27" i="152"/>
  <c r="AF27" i="152"/>
  <c r="AL27" i="152" s="1"/>
  <c r="AC27" i="152"/>
  <c r="AB27" i="152"/>
  <c r="AA27" i="152"/>
  <c r="Z27" i="152"/>
  <c r="V27" i="152"/>
  <c r="U27" i="152"/>
  <c r="AM27" i="152" s="1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H23" i="152"/>
  <c r="AK23" i="152" s="1"/>
  <c r="AG23" i="152"/>
  <c r="AE23" i="152"/>
  <c r="AD23" i="152"/>
  <c r="AJ23" i="152" s="1"/>
  <c r="AA23" i="152"/>
  <c r="Z23" i="152"/>
  <c r="AC23" i="152" s="1"/>
  <c r="Y23" i="152"/>
  <c r="AB23" i="152" s="1"/>
  <c r="X23" i="152"/>
  <c r="S23" i="152"/>
  <c r="R23" i="152"/>
  <c r="P23" i="152"/>
  <c r="Q23" i="152" s="1"/>
  <c r="O23" i="152"/>
  <c r="M23" i="152"/>
  <c r="L23" i="152"/>
  <c r="J23" i="152"/>
  <c r="K23" i="152" s="1"/>
  <c r="I23" i="152"/>
  <c r="G23" i="152"/>
  <c r="F23" i="152"/>
  <c r="H23" i="152" s="1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AK20" i="152"/>
  <c r="AJ20" i="152"/>
  <c r="AI20" i="152"/>
  <c r="AF20" i="152"/>
  <c r="AL20" i="152" s="1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M16" i="152"/>
  <c r="AK16" i="152"/>
  <c r="AJ16" i="152"/>
  <c r="AI16" i="152"/>
  <c r="AF16" i="152"/>
  <c r="AL16" i="152" s="1"/>
  <c r="AB16" i="152"/>
  <c r="AN16" i="152" s="1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K15" i="152"/>
  <c r="AJ15" i="152"/>
  <c r="AI15" i="152"/>
  <c r="AF15" i="152"/>
  <c r="AL15" i="152" s="1"/>
  <c r="AB15" i="152"/>
  <c r="AA15" i="152"/>
  <c r="Z15" i="152"/>
  <c r="AC15" i="152" s="1"/>
  <c r="V15" i="152"/>
  <c r="AN15" i="152" s="1"/>
  <c r="U15" i="152"/>
  <c r="AM15" i="152" s="1"/>
  <c r="T15" i="152"/>
  <c r="Q15" i="152"/>
  <c r="N15" i="152"/>
  <c r="K15" i="152"/>
  <c r="H15" i="152"/>
  <c r="E15" i="152"/>
  <c r="AK14" i="152"/>
  <c r="AJ14" i="152"/>
  <c r="AI14" i="152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W13" i="152" s="1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AA11" i="152"/>
  <c r="Y11" i="152"/>
  <c r="Z11" i="152" s="1"/>
  <c r="AC11" i="152" s="1"/>
  <c r="X11" i="152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E11" i="152" s="1"/>
  <c r="C11" i="152"/>
  <c r="AL7" i="152"/>
  <c r="AJ7" i="152"/>
  <c r="AC7" i="152"/>
  <c r="AA7" i="152"/>
  <c r="U7" i="152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2" i="6"/>
  <c r="CQ21" i="6"/>
  <c r="CQ20" i="6"/>
  <c r="CQ19" i="6"/>
  <c r="CQ18" i="6"/>
  <c r="CQ17" i="6"/>
  <c r="CQ16" i="6"/>
  <c r="CQ15" i="6"/>
  <c r="CQ14" i="6"/>
  <c r="CQ13" i="6"/>
  <c r="CQ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K75" i="7" s="1"/>
  <c r="I75" i="7"/>
  <c r="G75" i="7"/>
  <c r="H75" i="7" s="1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K44" i="7" s="1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N39" i="7" s="1"/>
  <c r="J39" i="7"/>
  <c r="I39" i="7"/>
  <c r="G39" i="7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N17" i="7" s="1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T99" i="8" s="1"/>
  <c r="R99" i="8"/>
  <c r="P99" i="8"/>
  <c r="O99" i="8"/>
  <c r="M99" i="8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K94" i="8" s="1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Q79" i="8" s="1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I63" i="8"/>
  <c r="G63" i="8"/>
  <c r="F63" i="8"/>
  <c r="D63" i="8"/>
  <c r="E63" i="8" s="1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N48" i="9" s="1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K28" i="9" s="1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K23" i="9" s="1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Q94" i="10" s="1"/>
  <c r="N96" i="10"/>
  <c r="K96" i="10"/>
  <c r="H96" i="10"/>
  <c r="E96" i="10"/>
  <c r="Q95" i="10"/>
  <c r="N95" i="10"/>
  <c r="N94" i="10" s="1"/>
  <c r="K95" i="10"/>
  <c r="H95" i="10"/>
  <c r="H94" i="10" s="1"/>
  <c r="E95" i="10"/>
  <c r="E94" i="10" s="1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K88" i="10" s="1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M75" i="10"/>
  <c r="N75" i="10" s="1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K58" i="10" s="1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K48" i="10" s="1"/>
  <c r="I48" i="10"/>
  <c r="G48" i="10"/>
  <c r="H48" i="10" s="1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N35" i="10" s="1"/>
  <c r="L35" i="10"/>
  <c r="K35" i="10"/>
  <c r="J35" i="10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Q17" i="10" s="1"/>
  <c r="O17" i="10"/>
  <c r="M17" i="10"/>
  <c r="N17" i="10" s="1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Q99" i="11"/>
  <c r="P99" i="11"/>
  <c r="O99" i="11"/>
  <c r="M99" i="11"/>
  <c r="L99" i="11"/>
  <c r="J99" i="11"/>
  <c r="I99" i="11"/>
  <c r="G99" i="1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K95" i="11"/>
  <c r="K94" i="11" s="1"/>
  <c r="H95" i="11"/>
  <c r="E95" i="11"/>
  <c r="S94" i="11"/>
  <c r="T94" i="11" s="1"/>
  <c r="R94" i="11"/>
  <c r="P94" i="11"/>
  <c r="O94" i="11"/>
  <c r="N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K89" i="11"/>
  <c r="H89" i="1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O75" i="11"/>
  <c r="M75" i="11"/>
  <c r="N75" i="11" s="1"/>
  <c r="L75" i="11"/>
  <c r="J75" i="11"/>
  <c r="I75" i="11"/>
  <c r="G75" i="11"/>
  <c r="H75" i="11" s="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O66" i="11"/>
  <c r="M66" i="11"/>
  <c r="L66" i="11"/>
  <c r="J66" i="1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T58" i="11" s="1"/>
  <c r="R58" i="11"/>
  <c r="P58" i="11"/>
  <c r="O58" i="11"/>
  <c r="M58" i="1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T44" i="11"/>
  <c r="S44" i="1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Q35" i="11" s="1"/>
  <c r="O35" i="11"/>
  <c r="M35" i="11"/>
  <c r="N35" i="11" s="1"/>
  <c r="L35" i="11"/>
  <c r="J35" i="11"/>
  <c r="K35" i="11" s="1"/>
  <c r="I35" i="11"/>
  <c r="G35" i="11"/>
  <c r="H35" i="11" s="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Q28" i="11" s="1"/>
  <c r="O28" i="11"/>
  <c r="M28" i="11"/>
  <c r="N28" i="11" s="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O99" i="12"/>
  <c r="M99" i="12"/>
  <c r="L99" i="12"/>
  <c r="J99" i="12"/>
  <c r="I99" i="12"/>
  <c r="G99" i="12"/>
  <c r="F99" i="12"/>
  <c r="D99" i="12"/>
  <c r="E99" i="12" s="1"/>
  <c r="C99" i="12"/>
  <c r="N98" i="12"/>
  <c r="N94" i="12" s="1"/>
  <c r="K98" i="12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O75" i="12"/>
  <c r="N75" i="12"/>
  <c r="M75" i="12"/>
  <c r="L75" i="12"/>
  <c r="J75" i="12"/>
  <c r="I75" i="12"/>
  <c r="G75" i="12"/>
  <c r="H75" i="12" s="1"/>
  <c r="F75" i="12"/>
  <c r="D75" i="12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O66" i="12"/>
  <c r="M66" i="12"/>
  <c r="N66" i="12" s="1"/>
  <c r="L66" i="12"/>
  <c r="J66" i="12"/>
  <c r="K66" i="12" s="1"/>
  <c r="I66" i="12"/>
  <c r="G66" i="12"/>
  <c r="F66" i="12"/>
  <c r="D66" i="12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I63" i="12"/>
  <c r="G63" i="12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O58" i="12"/>
  <c r="M58" i="12"/>
  <c r="N58" i="12" s="1"/>
  <c r="L58" i="12"/>
  <c r="J58" i="12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O48" i="12"/>
  <c r="M48" i="12"/>
  <c r="N48" i="12" s="1"/>
  <c r="L48" i="12"/>
  <c r="J48" i="12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I44" i="12"/>
  <c r="G44" i="12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P35" i="12"/>
  <c r="Q35" i="12" s="1"/>
  <c r="O35" i="12"/>
  <c r="M35" i="12"/>
  <c r="N35" i="12" s="1"/>
  <c r="L35" i="12"/>
  <c r="J35" i="12"/>
  <c r="I35" i="12"/>
  <c r="G35" i="12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L28" i="12"/>
  <c r="J28" i="12"/>
  <c r="I28" i="12"/>
  <c r="G28" i="12"/>
  <c r="F28" i="12"/>
  <c r="D28" i="12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P99" i="13"/>
  <c r="Q99" i="13" s="1"/>
  <c r="O99" i="13"/>
  <c r="M99" i="13"/>
  <c r="N99" i="13" s="1"/>
  <c r="L99" i="13"/>
  <c r="J99" i="13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H96" i="13"/>
  <c r="E96" i="13"/>
  <c r="Q95" i="13"/>
  <c r="N95" i="13"/>
  <c r="K95" i="13"/>
  <c r="H95" i="13"/>
  <c r="H94" i="13" s="1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K90" i="13"/>
  <c r="H90" i="13"/>
  <c r="E90" i="13"/>
  <c r="Q89" i="13"/>
  <c r="N89" i="13"/>
  <c r="K89" i="13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P79" i="13"/>
  <c r="Q79" i="13" s="1"/>
  <c r="O79" i="13"/>
  <c r="M79" i="13"/>
  <c r="L79" i="13"/>
  <c r="J79" i="13"/>
  <c r="I79" i="13"/>
  <c r="G79" i="13"/>
  <c r="F79" i="13"/>
  <c r="D79" i="13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K75" i="13" s="1"/>
  <c r="I75" i="13"/>
  <c r="G75" i="13"/>
  <c r="F75" i="13"/>
  <c r="H75" i="13" s="1"/>
  <c r="D75" i="13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O63" i="13"/>
  <c r="M63" i="13"/>
  <c r="N63" i="13" s="1"/>
  <c r="L63" i="13"/>
  <c r="J63" i="13"/>
  <c r="I63" i="13"/>
  <c r="G63" i="13"/>
  <c r="H63" i="13" s="1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I58" i="13"/>
  <c r="G58" i="13"/>
  <c r="F58" i="13"/>
  <c r="D58" i="13"/>
  <c r="C58" i="13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K44" i="13" s="1"/>
  <c r="I44" i="13"/>
  <c r="G44" i="13"/>
  <c r="F44" i="13"/>
  <c r="D44" i="13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P35" i="13"/>
  <c r="Q35" i="13" s="1"/>
  <c r="O35" i="13"/>
  <c r="M35" i="13"/>
  <c r="N35" i="13" s="1"/>
  <c r="L35" i="13"/>
  <c r="J35" i="13"/>
  <c r="K35" i="13" s="1"/>
  <c r="I35" i="13"/>
  <c r="G35" i="13"/>
  <c r="F35" i="13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J17" i="13"/>
  <c r="I17" i="13"/>
  <c r="G17" i="13"/>
  <c r="F17" i="13"/>
  <c r="D17" i="13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L99" i="14"/>
  <c r="J99" i="14"/>
  <c r="K99" i="14" s="1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S94" i="14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N88" i="14" s="1"/>
  <c r="K91" i="14"/>
  <c r="H91" i="14"/>
  <c r="E91" i="14"/>
  <c r="T90" i="14"/>
  <c r="Q90" i="14"/>
  <c r="N90" i="14"/>
  <c r="K90" i="14"/>
  <c r="H90" i="14"/>
  <c r="E90" i="14"/>
  <c r="T89" i="14"/>
  <c r="Q89" i="14"/>
  <c r="Q88" i="14" s="1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E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T63" i="14" s="1"/>
  <c r="R63" i="14"/>
  <c r="P63" i="14"/>
  <c r="O63" i="14"/>
  <c r="M63" i="14"/>
  <c r="L63" i="14"/>
  <c r="K63" i="14"/>
  <c r="J63" i="14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L48" i="14"/>
  <c r="N48" i="14" s="1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N44" i="14" s="1"/>
  <c r="L44" i="14"/>
  <c r="J44" i="14"/>
  <c r="I44" i="14"/>
  <c r="G44" i="14"/>
  <c r="F44" i="14"/>
  <c r="D44" i="14"/>
  <c r="C44" i="14"/>
  <c r="T43" i="14"/>
  <c r="Q43" i="14"/>
  <c r="N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J17" i="14"/>
  <c r="I17" i="14"/>
  <c r="K17" i="14" s="1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K99" i="15" s="1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H94" i="15" s="1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E39" i="15" s="1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Q23" i="15" s="1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N75" i="16"/>
  <c r="M75" i="16"/>
  <c r="L75" i="16"/>
  <c r="J75" i="16"/>
  <c r="I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N66" i="16"/>
  <c r="M66" i="16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K35" i="16" s="1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N28" i="16" s="1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Q94" i="2" s="1"/>
  <c r="N96" i="2"/>
  <c r="K96" i="2"/>
  <c r="K94" i="2" s="1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K88" i="2" s="1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Q44" i="2" s="1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N35" i="2" s="1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O99" i="1"/>
  <c r="M99" i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K39" i="1" s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75" i="1" l="1"/>
  <c r="E35" i="1"/>
  <c r="N17" i="1"/>
  <c r="K99" i="1"/>
  <c r="K35" i="1"/>
  <c r="N99" i="1"/>
  <c r="Q48" i="1"/>
  <c r="H63" i="1"/>
  <c r="N88" i="1"/>
  <c r="H39" i="1"/>
  <c r="K94" i="1"/>
  <c r="H48" i="7"/>
  <c r="H39" i="7"/>
  <c r="E39" i="7"/>
  <c r="E79" i="8"/>
  <c r="H79" i="9"/>
  <c r="H66" i="12"/>
  <c r="E48" i="7"/>
  <c r="E28" i="7"/>
  <c r="E17" i="7"/>
  <c r="K23" i="7"/>
  <c r="H17" i="8"/>
  <c r="E28" i="8"/>
  <c r="Q39" i="8"/>
  <c r="H48" i="9"/>
  <c r="E66" i="14"/>
  <c r="K79" i="14"/>
  <c r="AF79" i="15"/>
  <c r="K23" i="15"/>
  <c r="H66" i="16"/>
  <c r="N39" i="16"/>
  <c r="H66" i="2"/>
  <c r="N23" i="2"/>
  <c r="H44" i="11"/>
  <c r="H48" i="13"/>
  <c r="Q58" i="13"/>
  <c r="N48" i="13"/>
  <c r="Q63" i="13"/>
  <c r="N66" i="13"/>
  <c r="K99" i="13"/>
  <c r="Q66" i="13"/>
  <c r="H44" i="13"/>
  <c r="N75" i="13"/>
  <c r="H23" i="13"/>
  <c r="T39" i="14"/>
  <c r="N79" i="14"/>
  <c r="Q39" i="14"/>
  <c r="H79" i="14"/>
  <c r="H66" i="14"/>
  <c r="H23" i="14"/>
  <c r="W14" i="152"/>
  <c r="W21" i="152"/>
  <c r="AL26" i="152"/>
  <c r="W40" i="152"/>
  <c r="W71" i="152"/>
  <c r="AM88" i="152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Q17" i="14"/>
  <c r="Q66" i="14"/>
  <c r="T79" i="14"/>
  <c r="K58" i="12"/>
  <c r="E75" i="12"/>
  <c r="E17" i="11"/>
  <c r="N44" i="11"/>
  <c r="Q58" i="11"/>
  <c r="N66" i="11"/>
  <c r="N48" i="10"/>
  <c r="Q58" i="10"/>
  <c r="N17" i="9"/>
  <c r="N75" i="9"/>
  <c r="T17" i="8"/>
  <c r="H63" i="8"/>
  <c r="H94" i="8"/>
  <c r="N28" i="7"/>
  <c r="K35" i="7"/>
  <c r="AO51" i="152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T28" i="14"/>
  <c r="H35" i="14"/>
  <c r="T94" i="14"/>
  <c r="H99" i="14"/>
  <c r="K48" i="13"/>
  <c r="K63" i="13"/>
  <c r="K88" i="13"/>
  <c r="Q66" i="12"/>
  <c r="Q88" i="12"/>
  <c r="H99" i="12"/>
  <c r="AF66" i="12"/>
  <c r="T99" i="11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T66" i="14"/>
  <c r="K17" i="13"/>
  <c r="N88" i="13"/>
  <c r="K48" i="12"/>
  <c r="E23" i="11"/>
  <c r="K28" i="11"/>
  <c r="Q44" i="11"/>
  <c r="Q66" i="11"/>
  <c r="H88" i="11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48" i="152" s="1"/>
  <c r="AN51" i="152"/>
  <c r="W70" i="152"/>
  <c r="W91" i="152"/>
  <c r="AO91" i="152" s="1"/>
  <c r="AN95" i="152"/>
  <c r="T23" i="1"/>
  <c r="H58" i="1"/>
  <c r="K75" i="1"/>
  <c r="K88" i="1"/>
  <c r="AF58" i="1"/>
  <c r="T88" i="2"/>
  <c r="E94" i="16"/>
  <c r="N17" i="13"/>
  <c r="K66" i="13"/>
  <c r="E88" i="13"/>
  <c r="K99" i="12"/>
  <c r="K88" i="11"/>
  <c r="Q88" i="9"/>
  <c r="N35" i="8"/>
  <c r="AE10" i="152"/>
  <c r="AE9" i="152" s="1"/>
  <c r="AJ11" i="152"/>
  <c r="AN33" i="152"/>
  <c r="AI48" i="152"/>
  <c r="AM56" i="152"/>
  <c r="AM64" i="152"/>
  <c r="AL82" i="152"/>
  <c r="AA88" i="152"/>
  <c r="AL95" i="152"/>
  <c r="AO101" i="152"/>
  <c r="N88" i="11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N35" i="14"/>
  <c r="N99" i="14"/>
  <c r="Q48" i="13"/>
  <c r="Q58" i="12"/>
  <c r="K75" i="12"/>
  <c r="E94" i="12"/>
  <c r="N99" i="12"/>
  <c r="Q88" i="10"/>
  <c r="H88" i="9"/>
  <c r="W27" i="152"/>
  <c r="Q44" i="152"/>
  <c r="E48" i="152"/>
  <c r="W50" i="152"/>
  <c r="AO50" i="152" s="1"/>
  <c r="AL86" i="152"/>
  <c r="AO103" i="152"/>
  <c r="K88" i="14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Q35" i="14"/>
  <c r="Q99" i="14"/>
  <c r="E75" i="13"/>
  <c r="E94" i="13"/>
  <c r="Q39" i="12"/>
  <c r="Q48" i="12"/>
  <c r="Q99" i="12"/>
  <c r="E35" i="11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W67" i="152"/>
  <c r="AO67" i="152" s="1"/>
  <c r="AO71" i="152"/>
  <c r="W76" i="152"/>
  <c r="AN80" i="152"/>
  <c r="AL81" i="152"/>
  <c r="AO81" i="152" s="1"/>
  <c r="E88" i="152"/>
  <c r="X94" i="152"/>
  <c r="AN104" i="152"/>
  <c r="Q17" i="11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T35" i="14"/>
  <c r="E39" i="14"/>
  <c r="K44" i="14"/>
  <c r="T88" i="14"/>
  <c r="H28" i="13"/>
  <c r="K88" i="12"/>
  <c r="K48" i="11"/>
  <c r="E63" i="11"/>
  <c r="E75" i="11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AO45" i="152" s="1"/>
  <c r="W54" i="152"/>
  <c r="AO54" i="152" s="1"/>
  <c r="AN71" i="152"/>
  <c r="U79" i="152"/>
  <c r="E88" i="1"/>
  <c r="Q88" i="2"/>
  <c r="H94" i="2"/>
  <c r="Q66" i="16"/>
  <c r="T58" i="15"/>
  <c r="H99" i="15"/>
  <c r="E94" i="14"/>
  <c r="N94" i="13"/>
  <c r="Q75" i="12"/>
  <c r="T17" i="11"/>
  <c r="E88" i="10"/>
  <c r="E58" i="9"/>
  <c r="N63" i="9"/>
  <c r="N99" i="8"/>
  <c r="Q48" i="7"/>
  <c r="U17" i="152"/>
  <c r="AM17" i="152" s="1"/>
  <c r="U23" i="152"/>
  <c r="AM23" i="152" s="1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H35" i="13"/>
  <c r="Q94" i="13"/>
  <c r="E94" i="7"/>
  <c r="AO16" i="152"/>
  <c r="AM65" i="152"/>
  <c r="V75" i="152"/>
  <c r="AN75" i="152" s="1"/>
  <c r="K88" i="152"/>
  <c r="W94" i="152"/>
  <c r="AM99" i="152"/>
  <c r="AO105" i="152"/>
  <c r="E58" i="11"/>
  <c r="H99" i="11"/>
  <c r="AF75" i="11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K39" i="14"/>
  <c r="Q44" i="14"/>
  <c r="N63" i="14"/>
  <c r="AF58" i="14"/>
  <c r="K28" i="12"/>
  <c r="H35" i="12"/>
  <c r="H44" i="12"/>
  <c r="H63" i="12"/>
  <c r="E66" i="12"/>
  <c r="K63" i="11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M67" i="152"/>
  <c r="N75" i="152"/>
  <c r="AA79" i="152"/>
  <c r="AM83" i="152"/>
  <c r="Q88" i="152"/>
  <c r="AM107" i="152"/>
  <c r="H58" i="11"/>
  <c r="K75" i="11"/>
  <c r="K99" i="11"/>
  <c r="AF63" i="11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E23" i="14"/>
  <c r="K28" i="14"/>
  <c r="N39" i="14"/>
  <c r="T44" i="14"/>
  <c r="E48" i="14"/>
  <c r="Q63" i="14"/>
  <c r="E23" i="13"/>
  <c r="H88" i="13"/>
  <c r="N28" i="12"/>
  <c r="K35" i="12"/>
  <c r="K44" i="12"/>
  <c r="K63" i="12"/>
  <c r="AF63" i="12"/>
  <c r="N63" i="11"/>
  <c r="Q94" i="11"/>
  <c r="H17" i="10"/>
  <c r="Q35" i="10"/>
  <c r="Q44" i="10"/>
  <c r="Q66" i="10"/>
  <c r="AF75" i="10"/>
  <c r="N17" i="8"/>
  <c r="N75" i="7"/>
  <c r="K88" i="7"/>
  <c r="AL13" i="152"/>
  <c r="W22" i="152"/>
  <c r="AN27" i="152"/>
  <c r="AN30" i="152"/>
  <c r="AG10" i="152"/>
  <c r="AG9" i="152" s="1"/>
  <c r="AG8" i="152" s="1"/>
  <c r="AM47" i="152"/>
  <c r="AN53" i="152"/>
  <c r="H58" i="152"/>
  <c r="W58" i="152" s="1"/>
  <c r="T66" i="152"/>
  <c r="AN74" i="152"/>
  <c r="Q94" i="1"/>
  <c r="H94" i="16"/>
  <c r="K94" i="13"/>
  <c r="Q35" i="1"/>
  <c r="E94" i="1"/>
  <c r="Q88" i="16"/>
  <c r="AF75" i="14"/>
  <c r="E88" i="12"/>
  <c r="K94" i="12"/>
  <c r="N99" i="11"/>
  <c r="N58" i="9"/>
  <c r="H75" i="9"/>
  <c r="H88" i="8"/>
  <c r="H99" i="8"/>
  <c r="N88" i="7"/>
  <c r="AM7" i="152"/>
  <c r="R10" i="152"/>
  <c r="R9" i="152" s="1"/>
  <c r="U44" i="152"/>
  <c r="AL49" i="152"/>
  <c r="W52" i="152"/>
  <c r="AO52" i="152" s="1"/>
  <c r="Q63" i="152"/>
  <c r="AN89" i="152"/>
  <c r="H88" i="14"/>
  <c r="E94" i="11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17" i="14"/>
  <c r="N66" i="14"/>
  <c r="Q79" i="14"/>
  <c r="E17" i="13"/>
  <c r="Q44" i="13"/>
  <c r="K58" i="13"/>
  <c r="Q88" i="13"/>
  <c r="T35" i="11"/>
  <c r="K44" i="11"/>
  <c r="N58" i="11"/>
  <c r="K66" i="11"/>
  <c r="Q75" i="11"/>
  <c r="H94" i="11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AF79" i="11"/>
  <c r="N79" i="11"/>
  <c r="K39" i="11"/>
  <c r="K79" i="11"/>
  <c r="H39" i="11"/>
  <c r="H28" i="11"/>
  <c r="H23" i="11"/>
  <c r="H17" i="11"/>
  <c r="E66" i="11"/>
  <c r="E39" i="11"/>
  <c r="AF79" i="12"/>
  <c r="Q23" i="12"/>
  <c r="N39" i="12"/>
  <c r="N23" i="12"/>
  <c r="K39" i="12"/>
  <c r="H17" i="12"/>
  <c r="H79" i="12"/>
  <c r="E28" i="12"/>
  <c r="E17" i="12"/>
  <c r="E79" i="12"/>
  <c r="Q39" i="13"/>
  <c r="Q23" i="13"/>
  <c r="N39" i="13"/>
  <c r="E58" i="13"/>
  <c r="E44" i="13"/>
  <c r="E39" i="13"/>
  <c r="E79" i="13"/>
  <c r="E28" i="14"/>
  <c r="E17" i="14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F23" i="152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O86" i="152" s="1"/>
  <c r="AK99" i="152"/>
  <c r="AN99" i="152" s="1"/>
  <c r="K10" i="152"/>
  <c r="AO34" i="152"/>
  <c r="Z63" i="152"/>
  <c r="AC63" i="152" s="1"/>
  <c r="AK9" i="152"/>
  <c r="AE8" i="152"/>
  <c r="AE7" i="152" s="1"/>
  <c r="E23" i="152"/>
  <c r="W23" i="152" s="1"/>
  <c r="W93" i="152"/>
  <c r="AO93" i="152" s="1"/>
  <c r="AF10" i="152"/>
  <c r="AO33" i="152"/>
  <c r="AM63" i="152"/>
  <c r="AO26" i="152"/>
  <c r="Q39" i="152"/>
  <c r="Y10" i="152"/>
  <c r="AB11" i="152"/>
  <c r="AM48" i="152"/>
  <c r="AM89" i="152"/>
  <c r="AO14" i="152"/>
  <c r="N28" i="152"/>
  <c r="W28" i="152" s="1"/>
  <c r="AO32" i="152"/>
  <c r="L10" i="152"/>
  <c r="L9" i="152" s="1"/>
  <c r="L8" i="152" s="1"/>
  <c r="AL41" i="152"/>
  <c r="H66" i="152"/>
  <c r="W66" i="152" s="1"/>
  <c r="AO66" i="152" s="1"/>
  <c r="AL75" i="152"/>
  <c r="AL83" i="152"/>
  <c r="AO83" i="152" s="1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AO99" i="152" s="1"/>
  <c r="CQ23" i="6"/>
  <c r="K98" i="14"/>
  <c r="I97" i="14"/>
  <c r="I97" i="16"/>
  <c r="K98" i="16"/>
  <c r="AL23" i="152" l="1"/>
  <c r="AO23" i="152" s="1"/>
  <c r="W63" i="152"/>
  <c r="AO63" i="152" s="1"/>
  <c r="AO28" i="152"/>
  <c r="Z94" i="152"/>
  <c r="AC94" i="152" s="1"/>
  <c r="AA94" i="152"/>
  <c r="AM94" i="152" s="1"/>
  <c r="AO94" i="152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W10" i="152" s="1"/>
  <c r="AJ10" i="152"/>
  <c r="AD9" i="152"/>
  <c r="M9" i="152"/>
  <c r="N10" i="152"/>
  <c r="AB10" i="152"/>
  <c r="Z10" i="152"/>
  <c r="AC10" i="152" s="1"/>
  <c r="Y9" i="152"/>
  <c r="I96" i="14"/>
  <c r="K97" i="14"/>
  <c r="K97" i="16"/>
  <c r="I96" i="16"/>
  <c r="AO10" i="152" l="1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BD94" i="5" l="1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F99" i="8" s="1"/>
  <c r="AD99" i="8"/>
  <c r="Y99" i="8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F88" i="8" s="1"/>
  <c r="AD88" i="8"/>
  <c r="AB88" i="8"/>
  <c r="Y88" i="8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I35" i="8" s="1"/>
  <c r="AG35" i="8"/>
  <c r="AE35" i="8"/>
  <c r="AF35" i="8" s="1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I28" i="8" s="1"/>
  <c r="AG28" i="8"/>
  <c r="AE28" i="8"/>
  <c r="AF28" i="8" s="1"/>
  <c r="AD28" i="8"/>
  <c r="Y28" i="8"/>
  <c r="Z28" i="8" s="1"/>
  <c r="AC28" i="8" s="1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F17" i="8" s="1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Z17" i="8" l="1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L28" i="145"/>
  <c r="AJ28" i="145"/>
  <c r="AI28" i="145"/>
  <c r="AG28" i="145"/>
  <c r="AF28" i="145"/>
  <c r="AD28" i="145"/>
  <c r="AC28" i="145"/>
  <c r="AA28" i="145"/>
  <c r="Z28" i="145"/>
  <c r="X28" i="145"/>
  <c r="W28" i="145"/>
  <c r="U28" i="145"/>
  <c r="T28" i="145"/>
  <c r="S28" i="145"/>
  <c r="O28" i="145"/>
  <c r="N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L21" i="145"/>
  <c r="AJ21" i="145"/>
  <c r="AI21" i="145"/>
  <c r="AG21" i="145"/>
  <c r="AF21" i="145"/>
  <c r="AD21" i="145"/>
  <c r="AC21" i="145"/>
  <c r="AA21" i="145"/>
  <c r="Z21" i="145"/>
  <c r="X21" i="145"/>
  <c r="W21" i="145"/>
  <c r="W12" i="145" s="1"/>
  <c r="U21" i="145"/>
  <c r="T21" i="145"/>
  <c r="S21" i="145"/>
  <c r="O21" i="145"/>
  <c r="N21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 s="1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AN23" i="145" l="1"/>
  <c r="S46" i="145"/>
  <c r="AE21" i="145"/>
  <c r="AH21" i="145"/>
  <c r="V28" i="145"/>
  <c r="Y46" i="145"/>
  <c r="AN28" i="145"/>
  <c r="Y21" i="145"/>
  <c r="AE28" i="145"/>
  <c r="P21" i="145"/>
  <c r="AN21" i="145"/>
  <c r="AH28" i="145"/>
  <c r="G46" i="145"/>
  <c r="AK46" i="145"/>
  <c r="M46" i="145"/>
  <c r="G28" i="145"/>
  <c r="M21" i="145"/>
  <c r="AQ21" i="145"/>
  <c r="V46" i="145"/>
  <c r="T88" i="13"/>
  <c r="AK21" i="145"/>
  <c r="D21" i="145"/>
  <c r="AB28" i="145"/>
  <c r="AE46" i="145"/>
  <c r="AQ28" i="145"/>
  <c r="P46" i="145"/>
  <c r="Y28" i="145"/>
  <c r="G21" i="145"/>
  <c r="M28" i="145"/>
  <c r="AB46" i="145"/>
  <c r="V21" i="145"/>
  <c r="D46" i="145"/>
  <c r="AH46" i="145"/>
  <c r="AB21" i="145"/>
  <c r="P28" i="145"/>
  <c r="D28" i="145"/>
  <c r="AK28" i="145"/>
  <c r="J46" i="145"/>
  <c r="T88" i="12"/>
  <c r="BP23" i="20"/>
  <c r="T39" i="10"/>
  <c r="S23" i="145"/>
  <c r="BP66" i="20"/>
  <c r="G10" i="20"/>
  <c r="G9" i="20" s="1"/>
  <c r="G8" i="20" s="1"/>
  <c r="F10" i="20"/>
  <c r="F9" i="20" s="1"/>
  <c r="F8" i="20" s="1"/>
  <c r="AH23" i="145"/>
  <c r="T39" i="13"/>
  <c r="AH45" i="145"/>
  <c r="T79" i="10"/>
  <c r="BP48" i="20"/>
  <c r="BP44" i="20"/>
  <c r="BP39" i="20"/>
  <c r="BP17" i="20"/>
  <c r="AE23" i="145"/>
  <c r="AB23" i="145"/>
  <c r="Y30" i="145"/>
  <c r="Y23" i="145"/>
  <c r="P23" i="145"/>
  <c r="M30" i="145"/>
  <c r="J23" i="145"/>
  <c r="G23" i="145"/>
  <c r="V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F99" i="2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99" i="1" l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39" i="13" l="1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K45" i="145" l="1"/>
  <c r="K40" i="145" s="1"/>
  <c r="O40" i="145"/>
  <c r="P40" i="145" s="1"/>
  <c r="P45" i="145"/>
  <c r="L40" i="145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M45" i="145" l="1"/>
  <c r="S40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K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O54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X15" i="66" l="1"/>
  <c r="X14" i="66"/>
  <c r="H49" i="145"/>
  <c r="H52" i="145" s="1"/>
  <c r="L49" i="145"/>
  <c r="L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I5" i="145"/>
  <c r="AN9" i="16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P8" i="1" s="1"/>
  <c r="AO9" i="15"/>
  <c r="AL8" i="15"/>
  <c r="AN8" i="15"/>
  <c r="AO9" i="16"/>
  <c r="W8" i="14"/>
  <c r="AO8" i="14" s="1"/>
  <c r="AN8" i="16"/>
  <c r="V7" i="16"/>
  <c r="W8" i="16"/>
  <c r="AO9" i="2"/>
  <c r="AN8" i="1"/>
  <c r="AQ8" i="1" s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" s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J31" i="66" s="1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F26" i="150" s="1"/>
  <c r="E25" i="150"/>
  <c r="E26" i="150" s="1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H82" i="3"/>
  <c r="AL82" i="3" s="1"/>
  <c r="F82" i="3"/>
  <c r="AJ82" i="3" s="1"/>
  <c r="CR79" i="6"/>
  <c r="DJ79" i="6" s="1"/>
  <c r="DJ4" i="6" s="1"/>
  <c r="H79" i="6"/>
  <c r="H4" i="6" s="1"/>
  <c r="H82" i="6"/>
  <c r="CT82" i="6" s="1"/>
  <c r="DL82" i="6" s="1"/>
  <c r="CR82" i="6"/>
  <c r="DJ82" i="6" s="1"/>
  <c r="F4" i="6"/>
  <c r="H79" i="3" l="1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<sst xmlns="http://schemas.openxmlformats.org/spreadsheetml/2006/main" count="3705" uniqueCount="314">
  <si>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</si>
  <si>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</si>
  <si>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</si>
  <si>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</si>
  <si>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</si>
  <si>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</si>
  <si>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</si>
  <si>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</si>
  <si>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</si>
  <si>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</si>
  <si>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</si>
  <si>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</si>
  <si>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</si>
  <si>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</si>
  <si>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</si>
  <si>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</si>
  <si>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</si>
  <si>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</si>
  <si>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</si>
  <si>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</si>
  <si>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</si>
  <si>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</si>
  <si>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</si>
  <si>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</si>
  <si>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</si>
  <si>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</si>
  <si>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</si>
  <si>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</si>
  <si>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</si>
  <si>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</si>
  <si>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</si>
  <si>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</si>
  <si>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</si>
  <si>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</si>
  <si>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</si>
  <si>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</si>
  <si>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</si>
  <si>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</si>
  <si>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</si>
  <si>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</si>
  <si>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</si>
  <si>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</si>
  <si>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</si>
  <si>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</si>
  <si>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</si>
  <si>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</si>
  <si>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</si>
  <si>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</si>
  <si>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</si>
  <si>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</si>
  <si>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</si>
  <si>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</si>
  <si>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</si>
  <si>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</si>
  <si>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</si>
  <si>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</si>
  <si>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</si>
  <si>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</si>
  <si>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</si>
  <si>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</si>
  <si>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</si>
  <si>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</si>
  <si>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</si>
  <si>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</si>
  <si>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</si>
  <si>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</si>
  <si>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</si>
  <si>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</si>
  <si>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</si>
  <si>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</si>
  <si>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</si>
  <si>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</si>
  <si>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</si>
  <si>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</si>
  <si>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</si>
  <si>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</si>
  <si>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</si>
  <si>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</si>
  <si>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</si>
  <si>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</si>
  <si>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</si>
  <si>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</si>
  <si>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</si>
  <si>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</si>
  <si>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</si>
  <si>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</si>
  <si>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</si>
  <si>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</si>
  <si>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</si>
  <si>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</si>
  <si>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</si>
  <si>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</si>
  <si>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</si>
  <si>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</si>
  <si>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</si>
  <si>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</si>
  <si>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</si>
  <si>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</si>
  <si>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</si>
  <si>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</si>
  <si>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</si>
  <si>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</si>
  <si>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</si>
  <si>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</si>
  <si>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</si>
  <si>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</si>
  <si>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</si>
  <si>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</si>
  <si>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</si>
  <si>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</si>
  <si>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</si>
  <si>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</si>
  <si>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</si>
  <si>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</si>
  <si>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</si>
  <si>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</si>
  <si>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</si>
  <si>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</si>
  <si>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</si>
  <si>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</si>
  <si>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</si>
  <si>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</si>
  <si>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</si>
  <si>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</si>
  <si>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</si>
  <si>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</si>
  <si>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</si>
  <si>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</si>
  <si>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</si>
  <si>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</si>
  <si>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</si>
  <si>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</si>
  <si>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</si>
  <si>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</si>
  <si>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</si>
  <si>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</si>
  <si>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</si>
  <si>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</si>
  <si>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</si>
  <si>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</si>
  <si>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</si>
  <si>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</si>
  <si>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</si>
  <si>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</si>
  <si>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</si>
  <si>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</si>
  <si>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</si>
  <si>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</si>
  <si>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</si>
  <si>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</si>
  <si>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</si>
  <si>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</si>
  <si>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</si>
  <si>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</si>
  <si>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</si>
  <si>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</si>
  <si>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</si>
  <si>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</si>
  <si>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</si>
  <si>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</si>
  <si>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</si>
  <si>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</si>
  <si>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</si>
  <si>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</si>
  <si>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</si>
  <si>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</si>
  <si>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</si>
  <si>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</si>
  <si>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</si>
  <si>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</si>
  <si>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</si>
  <si>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</si>
  <si>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</si>
  <si>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</si>
  <si>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</si>
  <si>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</si>
  <si>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</si>
  <si>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</si>
  <si>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</si>
  <si>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</si>
  <si>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</si>
  <si>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</si>
  <si>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</si>
  <si>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</si>
  <si>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</si>
  <si>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</si>
  <si>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</si>
  <si>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</si>
  <si>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</si>
  <si>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</si>
  <si>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</si>
  <si>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</si>
  <si>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</si>
  <si>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</si>
  <si>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</si>
  <si>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</si>
  <si>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</si>
  <si>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</si>
  <si>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</si>
  <si>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</si>
  <si>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</si>
  <si>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</si>
  <si>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</si>
  <si>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</si>
  <si>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</si>
  <si>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</si>
  <si>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</si>
  <si>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</si>
  <si>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</si>
  <si>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</si>
  <si>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</si>
  <si>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</si>
  <si>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</si>
  <si>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</si>
  <si>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</si>
  <si>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</si>
  <si>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</si>
  <si>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</si>
  <si>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</si>
  <si>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</si>
  <si>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</si>
  <si>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</si>
  <si>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</si>
  <si>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</si>
  <si>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</si>
  <si>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</si>
  <si>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</si>
  <si>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</si>
  <si>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</si>
  <si>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</si>
  <si>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</si>
  <si>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</si>
  <si>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</si>
  <si>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</si>
  <si>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</si>
  <si>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</si>
  <si>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</si>
  <si>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</si>
  <si>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</si>
  <si>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</si>
  <si>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</si>
  <si>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</si>
  <si>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</si>
  <si>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</si>
  <si>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</si>
  <si>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</si>
  <si>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</si>
  <si>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</si>
  <si>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</si>
  <si>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</si>
  <si>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</si>
  <si>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</si>
  <si>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</si>
  <si>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</si>
  <si>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</si>
  <si>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</si>
  <si>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</si>
  <si>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</si>
  <si>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</si>
  <si>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</si>
  <si>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</si>
  <si>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</si>
  <si>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</si>
  <si>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</si>
  <si>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</si>
  <si>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</si>
  <si>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</si>
  <si>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</si>
  <si>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</si>
  <si>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</si>
  <si>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</si>
  <si>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</si>
  <si>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</si>
  <si>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</si>
  <si>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</si>
  <si>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</si>
  <si>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</si>
  <si>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</si>
  <si>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</si>
  <si>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</si>
  <si>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</si>
  <si>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</si>
  <si>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</si>
  <si>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</si>
  <si>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</si>
  <si>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</si>
  <si>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</si>
  <si>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</si>
  <si>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</si>
  <si>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</si>
  <si>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</si>
  <si>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</si>
  <si>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</si>
  <si>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</si>
  <si>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</si>
  <si>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</si>
  <si>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</si>
  <si>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</si>
  <si>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</si>
  <si>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</si>
  <si>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</si>
  <si>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</si>
  <si>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</si>
  <si>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</si>
  <si>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</si>
  <si>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 xml:space="preserve">                                                                                    ГҮЙЦЭТГЭЛИЙН 4 САРЫН МЭДЭЭ</t>
  </si>
  <si>
    <t xml:space="preserve">                                                                                  ТӨСВИЙН ГҮЙЦЭТГЭЛИЙН 4 САРЫН МЭДЭЭ</t>
  </si>
  <si>
    <t xml:space="preserve">                                                                  ТӨСВИЙН ГҮЙЦЭТГЭЛИЙН 4 САРЫН МЭДЭЭ</t>
  </si>
  <si>
    <t>Сайншанд тохижилтын газар</t>
  </si>
  <si>
    <t>Зүүнбаян соёлын төв</t>
  </si>
  <si>
    <t>Сайншанд хотын Захирагчийн ажлын алба</t>
  </si>
  <si>
    <t>8-р сар</t>
  </si>
  <si>
    <t>2025.09.01</t>
  </si>
  <si>
    <t>ДОРНОГОВЬ АЙМГИЙН 2025 ОНЫ ОРОН НУТГИЙН ТӨСВИЙН ГҮЙЦЭТГЭЛИЙН 8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</si>
</sst>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42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49" fillId="2" borderId="1" xfId="37" applyFont="1" applyFill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9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2" fillId="2" borderId="1" xfId="37" applyFont="1" applyFill="1" applyBorder="1" applyAlignment="1">
      <alignment vertical="center"/>
    </xf>
    <xf numFmtId="43" fontId="52" fillId="3" borderId="1" xfId="37" applyFont="1" applyFill="1" applyBorder="1" applyAlignment="1">
      <alignment vertical="center"/>
    </xf>
    <xf numFmtId="43" fontId="52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4" fillId="2" borderId="1" xfId="37" applyFont="1" applyFill="1" applyBorder="1" applyAlignment="1">
      <alignment vertical="center"/>
    </xf>
    <xf numFmtId="43" fontId="51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49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 vertical="center" wrapText="1"/>
    </xf>
    <xf numFmtId="43" fontId="50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vertical="center"/>
    </xf>
    <xf numFmtId="43" fontId="50" fillId="0" borderId="1" xfId="37" applyFont="1" applyBorder="1" applyAlignment="1">
      <alignment vertical="center"/>
    </xf>
    <xf numFmtId="43" fontId="50" fillId="2" borderId="1" xfId="37" applyFont="1" applyFill="1" applyBorder="1" applyAlignment="1">
      <alignment horizontal="center" vertical="center"/>
    </xf>
    <xf numFmtId="43" fontId="50" fillId="0" borderId="1" xfId="37" applyFont="1" applyFill="1" applyBorder="1" applyAlignment="1">
      <alignment vertical="center"/>
    </xf>
    <xf numFmtId="43" fontId="49" fillId="0" borderId="8" xfId="37" applyFont="1" applyBorder="1" applyAlignment="1">
      <alignment horizontal="right" vertical="center" wrapText="1"/>
    </xf>
    <xf numFmtId="0" fontId="22" fillId="0" borderId="1" xfId="7" applyFont="1" applyBorder="1" applyAlignment="1">
      <alignment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0" fontId="54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9" borderId="3" xfId="7" applyFont="1" applyFill="1" applyBorder="1" applyAlignment="1">
      <alignment vertical="center"/>
    </xf>
    <xf numFmtId="43" fontId="32" fillId="9" borderId="1" xfId="37" applyFont="1" applyFill="1" applyBorder="1" applyAlignment="1">
      <alignment horizontal="right" vertical="center" wrapText="1"/>
    </xf>
    <xf numFmtId="166" fontId="32" fillId="9" borderId="1" xfId="0" applyNumberFormat="1" applyFont="1" applyFill="1" applyBorder="1" applyAlignment="1">
      <alignment horizontal="right" vertical="center" wrapText="1"/>
    </xf>
    <xf numFmtId="0" fontId="30" fillId="9" borderId="0" xfId="0" applyFont="1" applyFill="1"/>
    <xf numFmtId="0" fontId="22" fillId="9" borderId="1" xfId="7" applyFont="1" applyFill="1" applyBorder="1" applyAlignment="1">
      <alignment vertical="center"/>
    </xf>
    <xf numFmtId="43" fontId="50" fillId="9" borderId="8" xfId="37" applyFont="1" applyFill="1" applyBorder="1" applyAlignment="1">
      <alignment horizontal="right" vertical="center" wrapText="1"/>
    </xf>
    <xf numFmtId="43" fontId="31" fillId="9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1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9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0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0" fillId="9" borderId="1" xfId="37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/>
    </xf>
    <xf numFmtId="43" fontId="25" fillId="9" borderId="1" xfId="37" applyFont="1" applyFill="1" applyBorder="1" applyAlignment="1">
      <alignment vertical="center"/>
    </xf>
    <xf numFmtId="0" fontId="17" fillId="9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9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9" borderId="1" xfId="0" applyFont="1" applyFill="1" applyBorder="1" applyAlignment="1">
      <alignment vertical="center" wrapText="1"/>
    </xf>
    <xf numFmtId="0" fontId="35" fillId="9" borderId="0" xfId="0" applyFont="1" applyFill="1"/>
    <xf numFmtId="0" fontId="18" fillId="9" borderId="0" xfId="0" applyFont="1" applyFill="1"/>
    <xf numFmtId="43" fontId="59" fillId="9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5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1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2" fillId="14" borderId="1" xfId="37" applyFont="1" applyFill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2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2" fillId="2" borderId="1" xfId="37" applyFont="1" applyFill="1" applyBorder="1"/>
    <xf numFmtId="43" fontId="63" fillId="9" borderId="1" xfId="37" applyFont="1" applyFill="1" applyBorder="1" applyAlignment="1">
      <alignment vertical="center"/>
    </xf>
    <xf numFmtId="0" fontId="64" fillId="0" borderId="0" xfId="0" applyFont="1"/>
    <xf numFmtId="166" fontId="50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2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2" fillId="0" borderId="0" xfId="0" applyFont="1"/>
    <xf numFmtId="0" fontId="52" fillId="0" borderId="1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2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2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2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2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3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2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6" fillId="0" borderId="0" xfId="0" applyNumberFormat="1" applyFont="1"/>
    <xf numFmtId="0" fontId="66" fillId="0" borderId="0" xfId="0" applyFont="1"/>
    <xf numFmtId="0" fontId="22" fillId="6" borderId="1" xfId="7" applyFont="1" applyFill="1" applyBorder="1" applyAlignment="1">
      <alignment vertical="center"/>
    </xf>
    <xf numFmtId="43" fontId="50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" fontId="32" fillId="0" borderId="1" xfId="37" applyNumberFormat="1" applyFont="1" applyBorder="1" applyAlignment="1">
      <alignment horizontal="right" vertical="center" wrapText="1"/>
    </xf>
    <xf numFmtId="4" fontId="0" fillId="0" borderId="0" xfId="0" applyNumberFormat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8" fillId="2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0" fontId="69" fillId="2" borderId="1" xfId="0" applyFont="1" applyFill="1" applyBorder="1"/>
    <xf numFmtId="4" fontId="0" fillId="0" borderId="1" xfId="0" applyNumberFormat="1" applyBorder="1"/>
    <xf numFmtId="4" fontId="67" fillId="2" borderId="0" xfId="0" applyNumberFormat="1" applyFont="1" applyFill="1"/>
    <xf numFmtId="0" fontId="67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9" fontId="22" fillId="0" borderId="0" xfId="0" applyNumberFormat="1" applyFont="1"/>
    <xf numFmtId="43" fontId="30" fillId="0" borderId="0" xfId="0" applyNumberFormat="1" applyFont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0" borderId="2" xfId="37" applyFont="1" applyFill="1" applyBorder="1" applyAlignment="1">
      <alignment horizontal="center" vertical="center" wrapText="1"/>
    </xf>
    <xf numFmtId="43" fontId="32" fillId="10" borderId="4" xfId="37" applyFont="1" applyFill="1" applyBorder="1" applyAlignment="1">
      <alignment horizontal="center" vertical="center" wrapText="1"/>
    </xf>
    <xf numFmtId="43" fontId="32" fillId="10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3" borderId="2" xfId="37" applyFont="1" applyFill="1" applyBorder="1" applyAlignment="1">
      <alignment horizontal="center" vertical="center" wrapText="1"/>
    </xf>
    <xf numFmtId="43" fontId="32" fillId="13" borderId="4" xfId="37" applyFont="1" applyFill="1" applyBorder="1" applyAlignment="1">
      <alignment horizontal="center" vertical="center" wrapText="1"/>
    </xf>
    <xf numFmtId="43" fontId="32" fillId="13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2" fillId="0" borderId="1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8;-&#1061;&#1091;&#1091;&#1083;&#1075;&#1072;.xlsx" TargetMode="External"/><Relationship Id="rId1" Type="http://schemas.openxmlformats.org/officeDocument/2006/relationships/externalLinkPath" Target="/Users/asus/Downloads/&#1048;-&#1061;&#1091;&#1091;&#1083;&#1075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4;&#1072;&#1083;&#1072;&#1085;&#1078;&#1072;&#1088;&#1075;&#1072;&#1083;&#1072;&#1085;.xlsx" TargetMode="External"/><Relationship Id="rId1" Type="http://schemas.openxmlformats.org/officeDocument/2006/relationships/externalLinkPath" Target="/Users/asus/Downloads/&#1044;&#1072;&#1083;&#1072;&#1085;&#1078;&#1072;&#1088;&#1075;&#1072;&#1083;&#1072;&#1085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8;&#1093;&#1093;&#1101;&#1090;%20(2).xlsx" TargetMode="External"/><Relationship Id="rId1" Type="http://schemas.openxmlformats.org/officeDocument/2006/relationships/externalLinkPath" Target="/Users/asus/Downloads/&#1048;&#1093;&#1093;&#1101;&#1090;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2">
          <cell r="F32">
            <v>28088700000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F2">
            <v>6867253183.6999998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">
          <cell r="F3">
            <v>802994749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E12" activePane="bottomRight" state="frozen"/>
      <selection pane="topRight" activeCell="C1" sqref="C1"/>
      <selection pane="bottomLeft" activeCell="A14" sqref="A14"/>
      <selection pane="bottomRight" activeCell="E39" sqref="E3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05" customWidth="1"/>
    <col min="8" max="8" width="15.140625" style="205" customWidth="1"/>
    <col min="9" max="9" width="15.7109375" style="205" customWidth="1"/>
    <col min="10" max="11" width="14.85546875" style="205" customWidth="1"/>
    <col min="12" max="12" width="14.28515625" style="18" customWidth="1"/>
    <col min="13" max="13" width="9.42578125" style="18" customWidth="1"/>
    <col min="14" max="14" width="15.42578125" style="18" customWidth="1"/>
    <col min="15" max="15" width="15.85546875" style="205" customWidth="1"/>
    <col min="16" max="17" width="14.85546875" style="205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205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311</v>
      </c>
      <c r="E2" s="17"/>
    </row>
    <row r="6" spans="1:30">
      <c r="B6" s="17" t="s">
        <v>280</v>
      </c>
    </row>
    <row r="7" spans="1:30" ht="16.5" customHeight="1">
      <c r="C7" s="20" t="s">
        <v>96</v>
      </c>
      <c r="D7" s="21"/>
      <c r="E7" s="20"/>
      <c r="G7" s="206"/>
      <c r="H7" s="206"/>
    </row>
    <row r="8" spans="1:30">
      <c r="Z8" s="22" t="s">
        <v>197</v>
      </c>
    </row>
    <row r="9" spans="1:30">
      <c r="A9" s="39" t="s">
        <v>312</v>
      </c>
    </row>
    <row r="10" spans="1:30" s="23" customFormat="1" ht="24.75" customHeight="1">
      <c r="A10" s="434" t="s">
        <v>2</v>
      </c>
      <c r="B10" s="434" t="s">
        <v>98</v>
      </c>
      <c r="C10" s="433" t="s">
        <v>113</v>
      </c>
      <c r="D10" s="433"/>
      <c r="E10" s="433"/>
      <c r="F10" s="436" t="s">
        <v>94</v>
      </c>
      <c r="G10" s="436"/>
      <c r="H10" s="436"/>
      <c r="I10" s="436" t="s">
        <v>198</v>
      </c>
      <c r="J10" s="436"/>
      <c r="K10" s="436"/>
      <c r="L10" s="433" t="s">
        <v>1</v>
      </c>
      <c r="M10" s="433"/>
      <c r="N10" s="433"/>
      <c r="O10" s="436" t="s">
        <v>99</v>
      </c>
      <c r="P10" s="436"/>
      <c r="Q10" s="436"/>
      <c r="R10" s="433" t="s">
        <v>251</v>
      </c>
      <c r="S10" s="433"/>
      <c r="T10" s="433"/>
      <c r="U10" s="433" t="s">
        <v>95</v>
      </c>
      <c r="V10" s="433"/>
      <c r="W10" s="433"/>
      <c r="X10" s="433" t="s">
        <v>178</v>
      </c>
      <c r="Y10" s="433"/>
      <c r="Z10" s="433"/>
      <c r="AA10" s="216"/>
    </row>
    <row r="11" spans="1:30" s="23" customFormat="1">
      <c r="A11" s="435"/>
      <c r="B11" s="435"/>
      <c r="C11" s="24" t="s">
        <v>114</v>
      </c>
      <c r="D11" s="24" t="s">
        <v>115</v>
      </c>
      <c r="E11" s="24" t="s">
        <v>116</v>
      </c>
      <c r="F11" s="207" t="s">
        <v>114</v>
      </c>
      <c r="G11" s="207" t="s">
        <v>115</v>
      </c>
      <c r="H11" s="207" t="s">
        <v>116</v>
      </c>
      <c r="I11" s="207" t="s">
        <v>114</v>
      </c>
      <c r="J11" s="207" t="s">
        <v>115</v>
      </c>
      <c r="K11" s="207" t="s">
        <v>116</v>
      </c>
      <c r="L11" s="24" t="s">
        <v>114</v>
      </c>
      <c r="M11" s="24" t="s">
        <v>115</v>
      </c>
      <c r="N11" s="24" t="s">
        <v>116</v>
      </c>
      <c r="O11" s="207" t="s">
        <v>114</v>
      </c>
      <c r="P11" s="207" t="s">
        <v>115</v>
      </c>
      <c r="Q11" s="207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6"/>
    </row>
    <row r="12" spans="1:30">
      <c r="A12" s="25">
        <v>1</v>
      </c>
      <c r="B12" s="26" t="s">
        <v>199</v>
      </c>
      <c r="C12" s="61">
        <f>SUM(AIRAG!U8)</f>
        <v>1286122500</v>
      </c>
      <c r="D12" s="61">
        <f>SUM(AIRAG!V8)</f>
        <v>1125705119.55</v>
      </c>
      <c r="E12" s="61">
        <f>SUM(AIRAG!W8)</f>
        <v>-160417380.44999999</v>
      </c>
      <c r="F12" s="402">
        <v>285000000</v>
      </c>
      <c r="G12" s="131">
        <v>145000000</v>
      </c>
      <c r="H12" s="131">
        <f t="shared" ref="H12:H26" si="0">SUM(G12-F12)</f>
        <v>-140000000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09">
        <f>+AIRAG!AA86</f>
        <v>10000000</v>
      </c>
      <c r="P12" s="209">
        <f>+AIRAG!AB86</f>
        <v>25307830</v>
      </c>
      <c r="Q12" s="210">
        <f>SUM(P12-O12)</f>
        <v>15307830</v>
      </c>
      <c r="R12" s="61">
        <f>SUM(AIRAG!I86+AIRAG!L86+AIRAG!O86+AIRAG!R86)</f>
        <v>318347400</v>
      </c>
      <c r="S12" s="61">
        <f>SUM(AIRAG!J86+AIRAG!M86+AIRAG!P86+AIRAG!S86)</f>
        <v>311329400</v>
      </c>
      <c r="T12" s="61">
        <f>SUM(S12-R12)</f>
        <v>-7018000</v>
      </c>
      <c r="U12" s="61"/>
      <c r="V12" s="61"/>
      <c r="W12" s="61">
        <f t="shared" ref="W12:W26" si="3">SUM(V12-U12)</f>
        <v>0</v>
      </c>
      <c r="X12" s="61">
        <f>SUM(орлого!B9)</f>
        <v>656260500</v>
      </c>
      <c r="Y12" s="61">
        <f>SUM(орлого!C9-орлого!C27)</f>
        <v>829909226.43999994</v>
      </c>
      <c r="Z12" s="61">
        <f>SUM(орлого!D9-орлого!D27)</f>
        <v>183648726.43999994</v>
      </c>
      <c r="AA12" s="205">
        <f>SUM(C12-R12-F12-X12+O12)</f>
        <v>36514600</v>
      </c>
      <c r="AB12" s="65">
        <f>SUM(C12-R12)</f>
        <v>967775100</v>
      </c>
    </row>
    <row r="13" spans="1:30">
      <c r="A13" s="25">
        <v>2</v>
      </c>
      <c r="B13" s="26" t="s">
        <v>200</v>
      </c>
      <c r="C13" s="61">
        <f>SUM(ALTANSHIREE!U8)</f>
        <v>1144595000</v>
      </c>
      <c r="D13" s="61">
        <f>SUM(ALTANSHIREE!V8)</f>
        <v>971100026.7700001</v>
      </c>
      <c r="E13" s="61">
        <f>SUM(ALTANSHIREE!W8)</f>
        <v>-173494973.22999999</v>
      </c>
      <c r="F13" s="402">
        <v>196000000</v>
      </c>
      <c r="G13" s="402">
        <v>205000000</v>
      </c>
      <c r="H13" s="131">
        <f t="shared" si="0"/>
        <v>9000000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09">
        <f>+ALTANSHIREE!AA86</f>
        <v>0</v>
      </c>
      <c r="P13" s="209">
        <f>+ALTANSHIREE!AB86</f>
        <v>4439200</v>
      </c>
      <c r="Q13" s="210">
        <f t="shared" ref="Q13:Q26" si="4">SUM(P13-O13)</f>
        <v>4439200</v>
      </c>
      <c r="R13" s="61">
        <f>SUM(ALTANSHIREE!I86+ALTANSHIREE!L86+ALTANSHIREE!O86+ALTANSHIREE!R86)</f>
        <v>193977200</v>
      </c>
      <c r="S13" s="61">
        <f>SUM(ALTANSHIREE!J86+ALTANSHIREE!M86+ALTANSHIREE!P86+ALTANSHIREE!S86)</f>
        <v>174007800</v>
      </c>
      <c r="T13" s="61">
        <f t="shared" ref="T13:T24" si="5">SUM(S13-R13)</f>
        <v>-19969400</v>
      </c>
      <c r="U13" s="61"/>
      <c r="V13" s="61"/>
      <c r="W13" s="61">
        <f t="shared" si="3"/>
        <v>0</v>
      </c>
      <c r="X13" s="61">
        <f>SUM(орлого!E9)</f>
        <v>746022900</v>
      </c>
      <c r="Y13" s="61">
        <f>SUM(орлого!F9-орлого!F27)</f>
        <v>683036846</v>
      </c>
      <c r="Z13" s="61">
        <f>SUM(орлого!G9-орлого!G27)</f>
        <v>-62986054</v>
      </c>
      <c r="AA13" s="205">
        <f>SUM(C13+I13-R13-F13-X13+O13)</f>
        <v>8594900</v>
      </c>
      <c r="AB13" s="65">
        <f>SUM(C13-R13)</f>
        <v>950617800</v>
      </c>
      <c r="AC13" s="27">
        <v>156094.6</v>
      </c>
      <c r="AD13" s="65">
        <f>SUM(AC13-AB13)</f>
        <v>-950461705.39999998</v>
      </c>
    </row>
    <row r="14" spans="1:30">
      <c r="A14" s="25">
        <v>3</v>
      </c>
      <c r="B14" s="26" t="s">
        <v>201</v>
      </c>
      <c r="C14" s="61">
        <f>SUM(DALANGARGALAN!U8)</f>
        <v>1447682200</v>
      </c>
      <c r="D14" s="61">
        <f>SUM(DALANGARGALAN!V8)</f>
        <v>1120253469.78</v>
      </c>
      <c r="E14" s="61">
        <f>SUM(DALANGARGALAN!W8)</f>
        <v>-327428730.21999997</v>
      </c>
      <c r="F14" s="131"/>
      <c r="G14" s="131"/>
      <c r="H14" s="131">
        <f t="shared" si="0"/>
        <v>0</v>
      </c>
      <c r="I14" s="131">
        <v>4531641200</v>
      </c>
      <c r="J14" s="131">
        <v>4531000000</v>
      </c>
      <c r="K14" s="131">
        <f t="shared" si="1"/>
        <v>-641200</v>
      </c>
      <c r="L14" s="62"/>
      <c r="M14" s="62"/>
      <c r="N14" s="62">
        <f t="shared" si="2"/>
        <v>0</v>
      </c>
      <c r="O14" s="209">
        <f>+DALANGARGALAN!AA86</f>
        <v>0</v>
      </c>
      <c r="P14" s="209">
        <f>+DALANGARGALAN!AB86</f>
        <v>0</v>
      </c>
      <c r="Q14" s="210">
        <f t="shared" si="4"/>
        <v>0</v>
      </c>
      <c r="R14" s="61">
        <f>SUM(DALANGARGALAN!I86+DALANGARGALAN!L86+DALANGARGALAN!O86+DALANGARGALAN!R86)</f>
        <v>311987600</v>
      </c>
      <c r="S14" s="61">
        <f>SUM(DALANGARGALAN!J86+DALANGARGALAN!M86+DALANGARGALAN!P86+DALANGARGALAN!S86)</f>
        <v>293465800</v>
      </c>
      <c r="T14" s="61">
        <f t="shared" si="5"/>
        <v>-18521800</v>
      </c>
      <c r="U14" s="61"/>
      <c r="V14" s="61"/>
      <c r="W14" s="61">
        <f t="shared" si="3"/>
        <v>0</v>
      </c>
      <c r="X14" s="61">
        <f>SUM(орлого!H9)</f>
        <v>5722452900</v>
      </c>
      <c r="Y14" s="61">
        <f>SUM(орлого!I9-орлого!I27)</f>
        <v>10771563145.689999</v>
      </c>
      <c r="Z14" s="61">
        <f>SUM(орлого!J9-орлого!J27)</f>
        <v>5049110245.6899986</v>
      </c>
      <c r="AA14" s="205">
        <f>SUM(C14+I14-R14-F14-X14+O14)</f>
        <v>-55117100</v>
      </c>
      <c r="AB14" s="65">
        <f t="shared" ref="AB14:AB27" si="6">SUM(C14-R14)</f>
        <v>1135694600</v>
      </c>
      <c r="AC14" s="27">
        <v>224023</v>
      </c>
      <c r="AD14" s="65">
        <f t="shared" ref="AD14:AD26" si="7">SUM(AC14-AB14)</f>
        <v>-1135470577</v>
      </c>
    </row>
    <row r="15" spans="1:30">
      <c r="A15" s="25">
        <v>4</v>
      </c>
      <c r="B15" s="26" t="s">
        <v>202</v>
      </c>
      <c r="C15" s="61">
        <f>SUM(DELGEREH!U8)</f>
        <v>952688500</v>
      </c>
      <c r="D15" s="61">
        <f>SUM(DELGEREH!V8)</f>
        <v>868815629.54999995</v>
      </c>
      <c r="E15" s="61">
        <f>SUM(DELGEREH!W8)</f>
        <v>-83872870.450000077</v>
      </c>
      <c r="F15" s="402">
        <v>560000000</v>
      </c>
      <c r="G15" s="402">
        <v>515000000</v>
      </c>
      <c r="H15" s="131">
        <f t="shared" si="0"/>
        <v>-45000000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09">
        <f>+DELGEREH!AA86</f>
        <v>0</v>
      </c>
      <c r="P15" s="209">
        <f>+DELGEREH!AB86</f>
        <v>0</v>
      </c>
      <c r="Q15" s="210">
        <f t="shared" si="4"/>
        <v>0</v>
      </c>
      <c r="R15" s="61">
        <f>SUM(DELGEREH!I86+DELGEREH!L86+DELGEREH!O86+DELGEREH!R86)</f>
        <v>153050000</v>
      </c>
      <c r="S15" s="61">
        <f>SUM(DELGEREH!J86+DELGEREH!M86+DELGEREH!P86+DELGEREH!S86)</f>
        <v>147236000</v>
      </c>
      <c r="T15" s="61">
        <f t="shared" si="5"/>
        <v>-5814000</v>
      </c>
      <c r="U15" s="61"/>
      <c r="V15" s="61"/>
      <c r="W15" s="61">
        <f t="shared" si="3"/>
        <v>0</v>
      </c>
      <c r="X15" s="61">
        <f>SUM(орлого!K9)</f>
        <v>253179500</v>
      </c>
      <c r="Y15" s="61">
        <f>SUM(орлого!L9-орлого!L27)</f>
        <v>291053943.96000004</v>
      </c>
      <c r="Z15" s="61">
        <f>SUM(орлого!M9-орлого!M27)</f>
        <v>37874443.960000038</v>
      </c>
      <c r="AA15" s="205">
        <f>SUM(C15-R15-F15-X15+O15)</f>
        <v>-13541000</v>
      </c>
      <c r="AB15" s="65">
        <f t="shared" si="6"/>
        <v>799638500</v>
      </c>
      <c r="AC15" s="27">
        <v>121861.8</v>
      </c>
      <c r="AD15" s="65">
        <f t="shared" si="7"/>
        <v>-799516638.20000005</v>
      </c>
    </row>
    <row r="16" spans="1:30">
      <c r="A16" s="25">
        <v>5</v>
      </c>
      <c r="B16" s="26" t="s">
        <v>203</v>
      </c>
      <c r="C16" s="61">
        <f>SUM(IHHET!U8)</f>
        <v>1192239500</v>
      </c>
      <c r="D16" s="61">
        <f>SUM(IHHET!V8)</f>
        <v>1027924594.4799999</v>
      </c>
      <c r="E16" s="61">
        <f>SUM(IHHET!W8)</f>
        <v>-164314905.52000007</v>
      </c>
      <c r="F16" s="402">
        <v>335000000</v>
      </c>
      <c r="G16" s="402">
        <v>210000000</v>
      </c>
      <c r="H16" s="131">
        <f t="shared" si="0"/>
        <v>-125000000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09">
        <f>+IHHET!AA86</f>
        <v>19307500</v>
      </c>
      <c r="P16" s="209">
        <f>+IHHET!AB86</f>
        <v>0</v>
      </c>
      <c r="Q16" s="210">
        <f t="shared" si="4"/>
        <v>-19307500</v>
      </c>
      <c r="R16" s="61">
        <f>SUM(IHHET!I86+IHHET!L86+IHHET!O86+IHHET!R86)</f>
        <v>317526200</v>
      </c>
      <c r="S16" s="61">
        <f>SUM(IHHET!J86+IHHET!M86+IHHET!P86+IHHET!S86)</f>
        <v>309328000</v>
      </c>
      <c r="T16" s="61">
        <f t="shared" si="5"/>
        <v>-8198200</v>
      </c>
      <c r="U16" s="61"/>
      <c r="V16" s="61"/>
      <c r="W16" s="61">
        <f t="shared" si="3"/>
        <v>0</v>
      </c>
      <c r="X16" s="61">
        <f>SUM(орлого!N9)</f>
        <v>474145700</v>
      </c>
      <c r="Y16" s="61">
        <f>SUM(орлого!O9-орлого!O27)</f>
        <v>586453199</v>
      </c>
      <c r="Z16" s="61">
        <f>SUM(орлого!P9-орлого!P27)</f>
        <v>112307499</v>
      </c>
      <c r="AA16" s="205">
        <f>SUM(C16-R16-F16-X16+O16)</f>
        <v>84875100</v>
      </c>
      <c r="AB16" s="65">
        <f t="shared" si="6"/>
        <v>874713300</v>
      </c>
      <c r="AC16" s="27">
        <v>148457.1</v>
      </c>
      <c r="AD16" s="65">
        <f t="shared" si="7"/>
        <v>-874564842.89999998</v>
      </c>
    </row>
    <row r="17" spans="1:30">
      <c r="A17" s="25">
        <v>6</v>
      </c>
      <c r="B17" s="26" t="s">
        <v>204</v>
      </c>
      <c r="C17" s="61">
        <f>SUM(MANDAX!U8)</f>
        <v>970457600</v>
      </c>
      <c r="D17" s="61">
        <f>SUM(MANDAX!V8)</f>
        <v>800620474.04999995</v>
      </c>
      <c r="E17" s="61">
        <f>SUM(MANDAX!W8)</f>
        <v>-169837125.94999999</v>
      </c>
      <c r="F17" s="131">
        <v>0</v>
      </c>
      <c r="G17" s="131">
        <v>0</v>
      </c>
      <c r="H17" s="131">
        <f t="shared" si="0"/>
        <v>0</v>
      </c>
      <c r="I17" s="131">
        <v>440000000</v>
      </c>
      <c r="J17" s="131">
        <v>288000000</v>
      </c>
      <c r="K17" s="131">
        <f t="shared" si="1"/>
        <v>-152000000</v>
      </c>
      <c r="L17" s="62"/>
      <c r="M17" s="62"/>
      <c r="N17" s="62">
        <f t="shared" si="2"/>
        <v>0</v>
      </c>
      <c r="O17" s="209">
        <f>+MANDAX!AA86</f>
        <v>21409500</v>
      </c>
      <c r="P17" s="209">
        <f>+MANDAX!AB86</f>
        <v>96413572.099999994</v>
      </c>
      <c r="Q17" s="210">
        <f t="shared" si="4"/>
        <v>75004072.099999994</v>
      </c>
      <c r="R17" s="61">
        <f>SUM(MANDAX!I86+MANDAX!L86+MANDAX!O86+MANDAX!R86)</f>
        <v>93867400</v>
      </c>
      <c r="S17" s="61">
        <f>SUM(MANDAX!J86+MANDAX!M86+MANDAX!P86+MANDAX!S86)</f>
        <v>69326800</v>
      </c>
      <c r="T17" s="61">
        <f t="shared" si="5"/>
        <v>-24540600</v>
      </c>
      <c r="U17" s="61"/>
      <c r="V17" s="61"/>
      <c r="W17" s="61">
        <f t="shared" si="3"/>
        <v>0</v>
      </c>
      <c r="X17" s="61">
        <f>SUM(орлого!Q9)</f>
        <v>1336687300</v>
      </c>
      <c r="Y17" s="61">
        <f>SUM(орлого!R9-орлого!R27)</f>
        <v>1303239591.6299999</v>
      </c>
      <c r="Z17" s="61">
        <f>SUM(орлого!S9-орлого!S27)</f>
        <v>-21447708.370000124</v>
      </c>
      <c r="AA17" s="205">
        <f>SUM(C17+I17-R17-F17-X17+O17)</f>
        <v>1312400</v>
      </c>
      <c r="AB17" s="65">
        <f t="shared" si="6"/>
        <v>876590200</v>
      </c>
      <c r="AC17" s="27">
        <v>147973.5</v>
      </c>
      <c r="AD17" s="65">
        <f t="shared" si="7"/>
        <v>-876442226.5</v>
      </c>
    </row>
    <row r="18" spans="1:30">
      <c r="A18" s="25">
        <v>7</v>
      </c>
      <c r="B18" s="26" t="s">
        <v>205</v>
      </c>
      <c r="C18" s="61">
        <f>SUM(ORGON!U8)</f>
        <v>1156195200</v>
      </c>
      <c r="D18" s="61">
        <f>SUM(ORGON!V8)</f>
        <v>1024859706.2</v>
      </c>
      <c r="E18" s="61">
        <f>SUM(ORGON!W8)</f>
        <v>-131335493.80000009</v>
      </c>
      <c r="F18" s="131"/>
      <c r="G18" s="131"/>
      <c r="H18" s="131">
        <f t="shared" si="0"/>
        <v>0</v>
      </c>
      <c r="I18" s="131">
        <v>425000000</v>
      </c>
      <c r="J18" s="131">
        <v>370000000</v>
      </c>
      <c r="K18" s="131">
        <f t="shared" si="1"/>
        <v>-55000000</v>
      </c>
      <c r="L18" s="62"/>
      <c r="M18" s="62"/>
      <c r="N18" s="62">
        <f t="shared" si="2"/>
        <v>0</v>
      </c>
      <c r="O18" s="209">
        <f>+ORGON!AA86</f>
        <v>108000000</v>
      </c>
      <c r="P18" s="209">
        <f>+ORGON!AB86</f>
        <v>11572100</v>
      </c>
      <c r="Q18" s="210">
        <f t="shared" si="4"/>
        <v>-96427900</v>
      </c>
      <c r="R18" s="61">
        <f>SUM(ORGON!I86+ORGON!L86+ORGON!O86+ORGON!R86)</f>
        <v>199636200</v>
      </c>
      <c r="S18" s="61">
        <f>SUM(ORGON!J86+ORGON!M86+ORGON!P86+ORGON!S86)</f>
        <v>189364800</v>
      </c>
      <c r="T18" s="61">
        <f t="shared" si="5"/>
        <v>-10271400</v>
      </c>
      <c r="U18" s="61"/>
      <c r="V18" s="61"/>
      <c r="W18" s="61">
        <f t="shared" si="3"/>
        <v>0</v>
      </c>
      <c r="X18" s="61">
        <f>SUM(орлого!T9)</f>
        <v>1521864300</v>
      </c>
      <c r="Y18" s="61">
        <f>SUM(орлого!U9-орлого!U27)</f>
        <v>1259492099.8600001</v>
      </c>
      <c r="Z18" s="61">
        <f>SUM(орлого!V9-орлого!V27)</f>
        <v>-154372200.13999987</v>
      </c>
      <c r="AA18" s="205">
        <f>SUM(C18+I18-R18-F18-X18+O18)</f>
        <v>-32305300</v>
      </c>
      <c r="AB18" s="65">
        <f t="shared" si="6"/>
        <v>956559000</v>
      </c>
      <c r="AC18" s="27">
        <v>146619</v>
      </c>
      <c r="AD18" s="65">
        <f t="shared" si="7"/>
        <v>-956412381</v>
      </c>
    </row>
    <row r="19" spans="1:30">
      <c r="A19" s="25">
        <v>8</v>
      </c>
      <c r="B19" s="26" t="s">
        <v>206</v>
      </c>
      <c r="C19" s="61">
        <f>SUM(SAIXANDULAAN!U8)</f>
        <v>915528000</v>
      </c>
      <c r="D19" s="61">
        <f>SUM(SAIXANDULAAN!V8)</f>
        <v>785764250.16999996</v>
      </c>
      <c r="E19" s="61">
        <f>SUM(SAIXANDULAAN!W8)</f>
        <v>-129763749.83000001</v>
      </c>
      <c r="F19" s="402">
        <v>470000000</v>
      </c>
      <c r="G19" s="402">
        <v>470000000</v>
      </c>
      <c r="H19" s="131">
        <f t="shared" si="0"/>
        <v>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09">
        <f>+SAIXANDULAAN!AA86</f>
        <v>50000000</v>
      </c>
      <c r="P19" s="209">
        <f>+SAIXANDULAAN!AB86</f>
        <v>0</v>
      </c>
      <c r="Q19" s="210">
        <f t="shared" si="4"/>
        <v>-50000000</v>
      </c>
      <c r="R19" s="61">
        <f>SUM(SAIXANDULAAN!I86+SAIXANDULAAN!L86+SAIXANDULAAN!O86+SAIXANDULAAN!R86)</f>
        <v>100146700</v>
      </c>
      <c r="S19" s="61">
        <f>SUM(SAIXANDULAAN!J86+SAIXANDULAAN!M86+SAIXANDULAAN!P86+SAIXANDULAAN!S86)</f>
        <v>82276200</v>
      </c>
      <c r="T19" s="61">
        <f t="shared" si="5"/>
        <v>-17870500</v>
      </c>
      <c r="U19" s="61"/>
      <c r="V19" s="61"/>
      <c r="W19" s="61">
        <f t="shared" si="3"/>
        <v>0</v>
      </c>
      <c r="X19" s="61">
        <f>SUM(орлого!W9)</f>
        <v>340751900</v>
      </c>
      <c r="Y19" s="61">
        <f>SUM(орлого!X9-орлого!X27)</f>
        <v>266733604.23000002</v>
      </c>
      <c r="Z19" s="61">
        <f>SUM(орлого!Y9-орлого!Y27)</f>
        <v>-74018295.769999981</v>
      </c>
      <c r="AA19" s="205">
        <f>SUM(C19-R19-F19-X19+O19)</f>
        <v>54629400</v>
      </c>
      <c r="AB19" s="65">
        <f>SUM(C19-R19)</f>
        <v>815381300</v>
      </c>
      <c r="AC19" s="27">
        <v>141975.5</v>
      </c>
      <c r="AD19" s="65">
        <f t="shared" si="7"/>
        <v>-815239324.5</v>
      </c>
    </row>
    <row r="20" spans="1:30">
      <c r="A20" s="25">
        <v>9</v>
      </c>
      <c r="B20" s="26" t="s">
        <v>207</v>
      </c>
      <c r="C20" s="61">
        <f>SUM(ULAANBADRAX!U8)</f>
        <v>1333973500</v>
      </c>
      <c r="D20" s="61">
        <f>SUM(ULAANBADRAX!V8)</f>
        <v>1084988969.1400001</v>
      </c>
      <c r="E20" s="61">
        <f>SUM(ULAANBADRAX!W8)</f>
        <v>-248984530.85999995</v>
      </c>
      <c r="F20" s="403">
        <v>380000000</v>
      </c>
      <c r="G20" s="403">
        <v>380000000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09">
        <f>+ULAANBADRAX!AA86</f>
        <v>5000000</v>
      </c>
      <c r="P20" s="209">
        <f>+ULAANBADRAX!AB86</f>
        <v>-74028568</v>
      </c>
      <c r="Q20" s="210">
        <f t="shared" si="4"/>
        <v>-79028568</v>
      </c>
      <c r="R20" s="61">
        <f>SUM(ULAANBADRAX!I86+ULAANBADRAX!L86+ULAANBADRAX!O86+ULAANBADRAX!R86)</f>
        <v>231712900</v>
      </c>
      <c r="S20" s="61">
        <f>SUM(ULAANBADRAX!J86+ULAANBADRAX!M86+ULAANBADRAX!P86+ULAANBADRAX!S86)</f>
        <v>212742700</v>
      </c>
      <c r="T20" s="61">
        <f t="shared" si="5"/>
        <v>-18970200</v>
      </c>
      <c r="U20" s="61"/>
      <c r="V20" s="61"/>
      <c r="W20" s="61">
        <f t="shared" si="3"/>
        <v>0</v>
      </c>
      <c r="X20" s="61">
        <f>SUM(орлого!Z9)</f>
        <v>554276200</v>
      </c>
      <c r="Y20" s="61">
        <f>SUM(орлого!AA9-орлого!AA27)</f>
        <v>618226003.8599999</v>
      </c>
      <c r="Z20" s="61">
        <f>SUM(орлого!AB9-орлого!AB27)</f>
        <v>63949803.859999895</v>
      </c>
      <c r="AA20" s="205">
        <f>SUM(C20+I20-R20-F20-X20+O20)</f>
        <v>172984400</v>
      </c>
      <c r="AB20" s="65">
        <f t="shared" si="6"/>
        <v>1102260600</v>
      </c>
      <c r="AC20" s="27">
        <v>138942.79999999999</v>
      </c>
      <c r="AD20" s="65">
        <f t="shared" si="7"/>
        <v>-1102121657.2</v>
      </c>
    </row>
    <row r="21" spans="1:30">
      <c r="A21" s="25">
        <v>10</v>
      </c>
      <c r="B21" s="26" t="s">
        <v>208</v>
      </c>
      <c r="C21" s="61">
        <f>SUM(HATANBULAG!U8)</f>
        <v>1611379600</v>
      </c>
      <c r="D21" s="61">
        <f>SUM(HATANBULAG!V8)</f>
        <v>1286039105</v>
      </c>
      <c r="E21" s="61">
        <f>SUM(HATANBULAG!W8)</f>
        <v>-325340495.00000012</v>
      </c>
      <c r="F21" s="131"/>
      <c r="G21" s="131"/>
      <c r="H21" s="131">
        <f t="shared" si="0"/>
        <v>0</v>
      </c>
      <c r="I21" s="131">
        <v>2800000000</v>
      </c>
      <c r="J21" s="131">
        <v>2660000000</v>
      </c>
      <c r="K21" s="131">
        <f t="shared" si="1"/>
        <v>-140000000</v>
      </c>
      <c r="L21" s="62"/>
      <c r="M21" s="62"/>
      <c r="N21" s="62">
        <f t="shared" si="2"/>
        <v>0</v>
      </c>
      <c r="O21" s="209">
        <f>+HATANBULAG!AA86</f>
        <v>158968800</v>
      </c>
      <c r="P21" s="209">
        <f>+HATANBULAG!AB86</f>
        <v>11000000</v>
      </c>
      <c r="Q21" s="210">
        <f t="shared" si="4"/>
        <v>-147968800</v>
      </c>
      <c r="R21" s="61">
        <f>SUM(HATANBULAG!I86+HATANBULAG!L86+HATANBULAG!O86+HATANBULAG!R86)</f>
        <v>295440000</v>
      </c>
      <c r="S21" s="61">
        <f>SUM(HATANBULAG!J86+HATANBULAG!M86+HATANBULAG!P86+HATANBULAG!S86)</f>
        <v>287212400</v>
      </c>
      <c r="T21" s="61">
        <f t="shared" si="5"/>
        <v>-8227600</v>
      </c>
      <c r="U21" s="61"/>
      <c r="V21" s="61"/>
      <c r="W21" s="61">
        <f t="shared" si="3"/>
        <v>0</v>
      </c>
      <c r="X21" s="61">
        <f>SUM(орлого!AC9)</f>
        <v>4071423400</v>
      </c>
      <c r="Y21" s="61">
        <f>SUM(орлого!AD9-орлого!AD27)</f>
        <v>4056866202.1500001</v>
      </c>
      <c r="Z21" s="61">
        <f>SUM(орлого!AE9-орлого!AE27)</f>
        <v>-9931197.8499999046</v>
      </c>
      <c r="AA21" s="205">
        <f>SUM(C21+I21-R21-F21-X21+O21)</f>
        <v>203485000</v>
      </c>
      <c r="AB21" s="65">
        <f t="shared" si="6"/>
        <v>1315939600</v>
      </c>
      <c r="AC21" s="27">
        <v>273883.7</v>
      </c>
      <c r="AD21" s="65">
        <f t="shared" si="7"/>
        <v>-1315665716.3</v>
      </c>
    </row>
    <row r="22" spans="1:30">
      <c r="A22" s="25">
        <v>11</v>
      </c>
      <c r="B22" s="26" t="s">
        <v>209</v>
      </c>
      <c r="C22" s="61">
        <f>SUM(HOBSGOL!U8)</f>
        <v>1148657300</v>
      </c>
      <c r="D22" s="61">
        <f>SUM(HOBSGOL!V8)</f>
        <v>952498580.20000017</v>
      </c>
      <c r="E22" s="61">
        <f>SUM(HOBSGOL!W8)</f>
        <v>-196158719.79999989</v>
      </c>
      <c r="F22" s="131">
        <v>0</v>
      </c>
      <c r="G22" s="131">
        <v>0</v>
      </c>
      <c r="H22" s="131">
        <f t="shared" si="0"/>
        <v>0</v>
      </c>
      <c r="I22" s="131">
        <v>1200000000</v>
      </c>
      <c r="J22" s="131">
        <v>1026000000</v>
      </c>
      <c r="K22" s="131">
        <f t="shared" si="1"/>
        <v>-174000000</v>
      </c>
      <c r="L22" s="62"/>
      <c r="M22" s="62"/>
      <c r="N22" s="62">
        <f t="shared" si="2"/>
        <v>0</v>
      </c>
      <c r="O22" s="209">
        <f>+HOBSGOL!AA86</f>
        <v>0</v>
      </c>
      <c r="P22" s="209">
        <f>+HOBSGOL!AB86</f>
        <v>0</v>
      </c>
      <c r="Q22" s="210">
        <f t="shared" si="4"/>
        <v>0</v>
      </c>
      <c r="R22" s="61">
        <f>SUM(HOBSGOL!I86+HOBSGOL!L86+HOBSGOL!O86+HOBSGOL!R86)</f>
        <v>182571000</v>
      </c>
      <c r="S22" s="61">
        <f>SUM(HOBSGOL!J86+HOBSGOL!M86+HOBSGOL!P86+HOBSGOL!S86)</f>
        <v>184518800</v>
      </c>
      <c r="T22" s="61">
        <f t="shared" si="5"/>
        <v>1947800</v>
      </c>
      <c r="U22" s="61"/>
      <c r="V22" s="61"/>
      <c r="W22" s="61">
        <f t="shared" si="3"/>
        <v>0</v>
      </c>
      <c r="X22" s="61">
        <f>SUM(орлого!AF9)</f>
        <v>2151334900</v>
      </c>
      <c r="Y22" s="61">
        <f>SUM(орлого!AG9-орлого!AG27)</f>
        <v>1742699085.95</v>
      </c>
      <c r="Z22" s="61">
        <f>SUM(орлого!AH9-орлого!AH27)</f>
        <v>-408635814.04999995</v>
      </c>
      <c r="AA22" s="205">
        <f>SUM(C22-R22-F22-X22+O22)</f>
        <v>-1185248600</v>
      </c>
      <c r="AB22" s="65">
        <f t="shared" si="6"/>
        <v>966086300</v>
      </c>
      <c r="AC22" s="27">
        <v>139580</v>
      </c>
      <c r="AD22" s="65">
        <f t="shared" si="7"/>
        <v>-965946720</v>
      </c>
    </row>
    <row r="23" spans="1:30">
      <c r="A23" s="25">
        <v>12</v>
      </c>
      <c r="B23" s="26" t="s">
        <v>210</v>
      </c>
      <c r="C23" s="61">
        <f>SUM(ERDENE!U8)</f>
        <v>1179528400</v>
      </c>
      <c r="D23" s="61">
        <f>SUM(ERDENE!V8)</f>
        <v>1012951529.0599998</v>
      </c>
      <c r="E23" s="61">
        <f>SUM(ERDENE!W8)</f>
        <v>-166576870.94</v>
      </c>
      <c r="F23" s="403">
        <v>159635600</v>
      </c>
      <c r="G23" s="403">
        <v>85000000</v>
      </c>
      <c r="H23" s="131">
        <f t="shared" si="0"/>
        <v>-74635600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09">
        <f>+ERDENE!AA86</f>
        <v>21200000</v>
      </c>
      <c r="P23" s="209">
        <f>+ERDENE!AB86</f>
        <v>30176700</v>
      </c>
      <c r="Q23" s="210">
        <f t="shared" si="4"/>
        <v>8976700</v>
      </c>
      <c r="R23" s="61">
        <f>SUM(ERDENE!I86+ERDENE!L86+ERDENE!O86+ERDENE!R86)</f>
        <v>262114100</v>
      </c>
      <c r="S23" s="61">
        <f>SUM(ERDENE!J86+ERDENE!M86+ERDENE!P86+ERDENE!S86)</f>
        <v>223206500</v>
      </c>
      <c r="T23" s="61">
        <f t="shared" si="5"/>
        <v>-38907600</v>
      </c>
      <c r="U23" s="61"/>
      <c r="V23" s="61"/>
      <c r="W23" s="61">
        <f t="shared" si="3"/>
        <v>0</v>
      </c>
      <c r="X23" s="61">
        <f>SUM(орлого!AI9)</f>
        <v>794442100</v>
      </c>
      <c r="Y23" s="61">
        <f>SUM(орлого!AJ9-орлого!AJ27)</f>
        <v>980313870.26999998</v>
      </c>
      <c r="Z23" s="61">
        <f>SUM(орлого!AK9-орлого!AK27)</f>
        <v>207071770.26999998</v>
      </c>
      <c r="AA23" s="205">
        <f>SUM(C23+I23-R23-F23-X23+O23)</f>
        <v>-15463400</v>
      </c>
      <c r="AB23" s="65">
        <f t="shared" si="6"/>
        <v>917414300</v>
      </c>
      <c r="AC23" s="27">
        <v>147470</v>
      </c>
      <c r="AD23" s="65">
        <f t="shared" si="7"/>
        <v>-917266830</v>
      </c>
    </row>
    <row r="24" spans="1:30">
      <c r="A24" s="25">
        <v>13</v>
      </c>
      <c r="B24" s="26" t="s">
        <v>211</v>
      </c>
      <c r="C24" s="61">
        <f>SUM(SAINSHAND!CR8)</f>
        <v>9489039100</v>
      </c>
      <c r="D24" s="61">
        <f>SUM(SAINSHAND!CS8)</f>
        <v>7933634355.0699987</v>
      </c>
      <c r="E24" s="61">
        <f>SUM(SAINSHAND!CT8)</f>
        <v>-1555404744.9299994</v>
      </c>
      <c r="F24" s="131"/>
      <c r="G24" s="131"/>
      <c r="H24" s="131">
        <f t="shared" si="0"/>
        <v>0</v>
      </c>
      <c r="I24" s="131">
        <v>9100000000</v>
      </c>
      <c r="J24" s="131">
        <v>9100000000</v>
      </c>
      <c r="K24" s="131">
        <f t="shared" si="1"/>
        <v>0</v>
      </c>
      <c r="L24" s="62"/>
      <c r="M24" s="62"/>
      <c r="N24" s="62">
        <f t="shared" si="2"/>
        <v>0</v>
      </c>
      <c r="O24" s="209">
        <f>+SAINSHAND!CX86</f>
        <v>12500000</v>
      </c>
      <c r="P24" s="209">
        <f>+SAINSHAND!CY86</f>
        <v>0</v>
      </c>
      <c r="Q24" s="210">
        <f t="shared" si="4"/>
        <v>-12500000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2285425600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2010296700</v>
      </c>
      <c r="T24" s="79">
        <f t="shared" si="5"/>
        <v>-275128900</v>
      </c>
      <c r="U24" s="61"/>
      <c r="V24" s="61"/>
      <c r="W24" s="61">
        <f t="shared" si="3"/>
        <v>0</v>
      </c>
      <c r="X24" s="61">
        <f>SUM(орлого!AL9)</f>
        <v>15476415200</v>
      </c>
      <c r="Y24" s="61">
        <f>SUM(орлого!AM9-орлого!AM27)</f>
        <v>16991216990.790001</v>
      </c>
      <c r="Z24" s="61">
        <f>SUM(орлого!AN9-орлого!AN27)</f>
        <v>1527301790.7900009</v>
      </c>
      <c r="AA24" s="205">
        <f>SUM(C24+I24-R24-F24-X24+O24)</f>
        <v>839698300</v>
      </c>
      <c r="AB24" s="65">
        <f t="shared" si="6"/>
        <v>7203613500</v>
      </c>
      <c r="AC24" s="27">
        <v>1393349.1</v>
      </c>
      <c r="AD24" s="65">
        <f t="shared" si="7"/>
        <v>-7202220150.8999996</v>
      </c>
    </row>
    <row r="25" spans="1:30">
      <c r="A25" s="25">
        <v>14</v>
      </c>
      <c r="B25" s="26" t="s">
        <v>212</v>
      </c>
      <c r="C25" s="61">
        <f>SUM('ZAMIIN UUD'!BN8)</f>
        <v>18909885300</v>
      </c>
      <c r="D25" s="61">
        <f>SUM('ZAMIIN UUD'!BO8)</f>
        <v>11245829544.75</v>
      </c>
      <c r="E25" s="61">
        <f>SUM('ZAMIIN UUD'!BP8)</f>
        <v>-7664055755.25</v>
      </c>
      <c r="F25" s="131"/>
      <c r="G25" s="131"/>
      <c r="H25" s="131">
        <f t="shared" si="0"/>
        <v>0</v>
      </c>
      <c r="I25" s="131">
        <v>12100000000</v>
      </c>
      <c r="J25" s="131">
        <v>10113700000</v>
      </c>
      <c r="K25" s="131">
        <f t="shared" si="1"/>
        <v>-1986300000</v>
      </c>
      <c r="L25" s="62"/>
      <c r="M25" s="62"/>
      <c r="N25" s="62">
        <f t="shared" si="2"/>
        <v>0</v>
      </c>
      <c r="O25" s="209">
        <f>+'ZAMIIN UUD'!BT86</f>
        <v>11139552100</v>
      </c>
      <c r="P25" s="209">
        <f>+'ZAMIIN UUD'!BU86</f>
        <v>7349768662.5799999</v>
      </c>
      <c r="Q25" s="210">
        <f>SUM(P25-O25)</f>
        <v>-3789783437.4200001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1534438400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1401195400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-127063000</v>
      </c>
      <c r="U25" s="61"/>
      <c r="V25" s="61"/>
      <c r="W25" s="61">
        <f t="shared" si="3"/>
        <v>0</v>
      </c>
      <c r="X25" s="61">
        <f>SUM(орлого!AO9)</f>
        <v>29589428000</v>
      </c>
      <c r="Y25" s="61">
        <f>SUM(орлого!AP9-орлого!AP27)</f>
        <v>21714921923.619995</v>
      </c>
      <c r="Z25" s="61">
        <f>SUM(орлого!AQ9-орлого!AQ27)</f>
        <v>-7869506076.3800049</v>
      </c>
      <c r="AA25" s="205">
        <f>SUM(C25+I25-R25-F25-X25+O25)</f>
        <v>11025571000</v>
      </c>
      <c r="AB25" s="65">
        <f t="shared" si="6"/>
        <v>17375446900</v>
      </c>
      <c r="AC25" s="27">
        <v>1157180.3</v>
      </c>
      <c r="AD25" s="65">
        <f t="shared" si="7"/>
        <v>-17374289719.700001</v>
      </c>
    </row>
    <row r="26" spans="1:30" s="28" customFormat="1">
      <c r="A26" s="25">
        <v>15</v>
      </c>
      <c r="B26" s="26" t="s">
        <v>213</v>
      </c>
      <c r="C26" s="63">
        <f>SUM('AIMAG TOB'!BQ8)</f>
        <v>56481692800</v>
      </c>
      <c r="D26" s="63">
        <f>SUM('AIMAG TOB'!BR8)</f>
        <v>32105283942.309994</v>
      </c>
      <c r="E26" s="63">
        <f>SUM('AIMAG TOB'!BS8)</f>
        <v>-24376408857.690006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1650729300</v>
      </c>
      <c r="M26" s="63">
        <f>SUM('AIMAG TOB'!AB82)</f>
        <v>0</v>
      </c>
      <c r="N26" s="61">
        <f t="shared" si="2"/>
        <v>-1650729300</v>
      </c>
      <c r="O26" s="211">
        <f>+'AIMAG TOB'!BT86</f>
        <v>0</v>
      </c>
      <c r="P26" s="211">
        <f>SUM('AIMAG TOB'!BU86)</f>
        <v>0</v>
      </c>
      <c r="Q26" s="210">
        <f t="shared" si="4"/>
        <v>0</v>
      </c>
      <c r="R26" s="63">
        <f>SUM('AIMAG TOB'!AD86+'AIMAG TOB'!AG86+'AIMAG TOB'!AJ86+'AIMAG TOB'!AM86+'AIMAG TOB'!AP86+'AIMAG TOB'!BE86+'AIMAG TOB'!BN86)</f>
        <v>1123163700</v>
      </c>
      <c r="S26" s="63">
        <f>SUM('AIMAG TOB'!AE86+'AIMAG TOB'!AH86+'AIMAG TOB'!AK86+'AIMAG TOB'!AN86+'AIMAG TOB'!AQ86+'AIMAG TOB'!BF86+'AIMAG TOB'!BO86)</f>
        <v>1058596300</v>
      </c>
      <c r="T26" s="63">
        <f>SUM('AIMAG TOB'!AF8+'AIMAG TOB'!AI8+'AIMAG TOB'!AL8+'AIMAG TOB'!AO8+'AIMAG TOB'!AR8+'AIMAG TOB'!BG8+'AIMAG TOB'!BP8)</f>
        <v>-110713000.73</v>
      </c>
      <c r="U26" s="63">
        <v>7253148600</v>
      </c>
      <c r="V26" s="63">
        <f>+'AIMAG TOB'!BC86</f>
        <v>0</v>
      </c>
      <c r="W26" s="61">
        <f t="shared" si="3"/>
        <v>-7253148600</v>
      </c>
      <c r="X26" s="61">
        <f>SUM(орлого!AR9)</f>
        <v>38300655000</v>
      </c>
      <c r="Y26" s="61">
        <f>SUM(орлого!AS9-орлого!AS27)</f>
        <v>11637887619.789999</v>
      </c>
      <c r="Z26" s="61">
        <f>SUM(орлого!AT9-орлого!AT27)</f>
        <v>-26662767380.209999</v>
      </c>
      <c r="AA26" s="205">
        <f>SUM(C26+I26-R26-F26-X26+O26)</f>
        <v>17057874100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99219664500</v>
      </c>
      <c r="D27" s="64">
        <f t="shared" ref="D27:X27" si="8">SUM(D12:D26)</f>
        <v>63346269296.079994</v>
      </c>
      <c r="E27" s="64">
        <f t="shared" si="8"/>
        <v>-35873395203.920006</v>
      </c>
      <c r="F27" s="208">
        <f>SUM(F12:F26)</f>
        <v>2385635600</v>
      </c>
      <c r="G27" s="208">
        <f t="shared" si="8"/>
        <v>2010000000</v>
      </c>
      <c r="H27" s="208">
        <f t="shared" si="8"/>
        <v>-375635600</v>
      </c>
      <c r="I27" s="208">
        <f t="shared" si="8"/>
        <v>30596641200</v>
      </c>
      <c r="J27" s="429">
        <f t="shared" si="8"/>
        <v>28088700000</v>
      </c>
      <c r="K27" s="208">
        <f t="shared" si="8"/>
        <v>-2507941200</v>
      </c>
      <c r="L27" s="64">
        <f t="shared" si="8"/>
        <v>1650729300</v>
      </c>
      <c r="M27" s="64">
        <f t="shared" si="8"/>
        <v>0</v>
      </c>
      <c r="N27" s="64">
        <f t="shared" si="8"/>
        <v>-1650729300</v>
      </c>
      <c r="O27" s="208">
        <f>SUM(O12:O26)</f>
        <v>11545937900</v>
      </c>
      <c r="P27" s="208">
        <f t="shared" ref="P27:Q27" si="9">SUM(P12:P26)</f>
        <v>7454649496.6800003</v>
      </c>
      <c r="Q27" s="208">
        <f t="shared" si="9"/>
        <v>-4091288403.3200002</v>
      </c>
      <c r="R27" s="64">
        <f t="shared" si="8"/>
        <v>7603404400</v>
      </c>
      <c r="S27" s="64">
        <f t="shared" si="8"/>
        <v>6954103600</v>
      </c>
      <c r="T27" s="64">
        <f t="shared" si="8"/>
        <v>-689266400.73000002</v>
      </c>
      <c r="U27" s="64">
        <f t="shared" si="8"/>
        <v>7253148600</v>
      </c>
      <c r="V27" s="64">
        <f t="shared" si="8"/>
        <v>0</v>
      </c>
      <c r="W27" s="64">
        <f t="shared" si="8"/>
        <v>-7253148600</v>
      </c>
      <c r="X27" s="64">
        <f t="shared" si="8"/>
        <v>101989339800</v>
      </c>
      <c r="Y27" s="64">
        <f t="shared" ref="Y27:Z27" si="10">SUM(Y12:Y26)</f>
        <v>73733613353.23999</v>
      </c>
      <c r="Z27" s="64">
        <f t="shared" si="10"/>
        <v>-28082400446.760006</v>
      </c>
      <c r="AA27" s="205">
        <f>SUM(X27+L27-C27-U27)</f>
        <v>-2832744000</v>
      </c>
      <c r="AB27" s="65">
        <f t="shared" si="6"/>
        <v>91616260100</v>
      </c>
      <c r="AD27" s="65">
        <f>SUM(AB27-AC27)</f>
        <v>91616260100</v>
      </c>
    </row>
    <row r="28" spans="1:30">
      <c r="C28" s="29"/>
      <c r="D28" s="29"/>
      <c r="E28" s="29"/>
      <c r="F28" s="204"/>
      <c r="G28" s="204"/>
      <c r="H28" s="204"/>
      <c r="I28" s="204"/>
      <c r="J28" s="204"/>
      <c r="K28" s="204"/>
      <c r="L28" s="29"/>
      <c r="M28" s="29"/>
      <c r="N28" s="29"/>
      <c r="O28" s="204"/>
      <c r="P28" s="204"/>
      <c r="Q28" s="204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4"/>
      <c r="G29" s="204"/>
      <c r="H29" s="204"/>
      <c r="I29" s="204"/>
      <c r="J29" s="204"/>
      <c r="K29" s="204"/>
      <c r="L29" s="29"/>
      <c r="M29" s="29"/>
      <c r="N29" s="29"/>
      <c r="O29" s="204"/>
      <c r="P29" s="204"/>
      <c r="Q29" s="204"/>
      <c r="R29" s="204"/>
      <c r="S29" s="204"/>
      <c r="T29" s="204"/>
      <c r="U29" s="29"/>
      <c r="V29" s="29"/>
      <c r="W29" s="29"/>
      <c r="X29" s="29"/>
    </row>
    <row r="30" spans="1:30">
      <c r="A30" s="18"/>
      <c r="C30" s="19"/>
      <c r="D30" s="19"/>
      <c r="E30" s="19"/>
      <c r="F30" s="204"/>
      <c r="G30" s="204"/>
      <c r="H30" s="204"/>
      <c r="I30" s="204"/>
      <c r="J30" s="204"/>
      <c r="K30" s="204"/>
      <c r="L30" s="29"/>
      <c r="M30" s="29"/>
      <c r="N30" s="29"/>
      <c r="O30" s="204"/>
      <c r="P30" s="204"/>
      <c r="Q30" s="204"/>
      <c r="R30" s="204"/>
      <c r="S30" s="204"/>
      <c r="T30" s="204"/>
      <c r="U30" s="29"/>
      <c r="V30" s="29"/>
      <c r="W30" s="29"/>
      <c r="X30" s="29"/>
    </row>
    <row r="31" spans="1:30">
      <c r="A31" s="18"/>
      <c r="C31" s="19"/>
      <c r="D31" s="19"/>
      <c r="E31" s="19"/>
      <c r="F31" s="204"/>
      <c r="G31" s="204"/>
      <c r="H31" s="204"/>
      <c r="I31" s="205">
        <v>0</v>
      </c>
      <c r="J31" s="205">
        <f>+J27-[1]Sheet1!$F$32</f>
        <v>0</v>
      </c>
      <c r="K31" s="204"/>
      <c r="L31" s="29"/>
      <c r="M31" s="29"/>
      <c r="N31" s="29"/>
      <c r="O31" s="204"/>
      <c r="P31" s="204"/>
      <c r="Q31" s="204"/>
      <c r="R31" s="204"/>
      <c r="S31" s="204"/>
      <c r="T31" s="29"/>
      <c r="U31" s="29"/>
      <c r="V31" s="29"/>
      <c r="W31" s="29" t="s">
        <v>180</v>
      </c>
      <c r="X31" s="29"/>
    </row>
    <row r="32" spans="1:30">
      <c r="C32" s="27"/>
      <c r="R32" s="205"/>
      <c r="S32" s="205"/>
      <c r="W32" s="18" t="s">
        <v>181</v>
      </c>
    </row>
    <row r="33" spans="11:22">
      <c r="K33" s="204"/>
      <c r="R33" s="205"/>
      <c r="S33" s="205"/>
    </row>
    <row r="34" spans="11:22">
      <c r="R34" s="205"/>
      <c r="S34" s="205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43"/>
  <sheetViews>
    <sheetView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43" width="18.14062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B3" s="475" t="s">
        <v>287</v>
      </c>
      <c r="C3" s="475"/>
      <c r="D3" s="475"/>
      <c r="E3" s="475"/>
      <c r="F3" s="475"/>
    </row>
    <row r="4" spans="1:43" ht="11.25">
      <c r="B4" s="32" t="str">
        <f>+ALTANSHIREE!B4</f>
        <v>2025.09.01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-772020887.42000008</v>
      </c>
    </row>
    <row r="5" spans="1:43" ht="11.25" customHeight="1">
      <c r="A5" s="466"/>
      <c r="B5" s="41" t="s">
        <v>80</v>
      </c>
      <c r="C5" s="492" t="s">
        <v>81</v>
      </c>
      <c r="D5" s="493"/>
      <c r="E5" s="493"/>
      <c r="F5" s="492" t="s">
        <v>82</v>
      </c>
      <c r="G5" s="493"/>
      <c r="H5" s="493"/>
      <c r="I5" s="492" t="s">
        <v>100</v>
      </c>
      <c r="J5" s="493"/>
      <c r="K5" s="493"/>
      <c r="L5" s="466" t="s">
        <v>105</v>
      </c>
      <c r="M5" s="466"/>
      <c r="N5" s="466"/>
      <c r="O5" s="466" t="s">
        <v>106</v>
      </c>
      <c r="P5" s="466"/>
      <c r="Q5" s="466"/>
      <c r="R5" s="492" t="s">
        <v>107</v>
      </c>
      <c r="S5" s="493"/>
      <c r="T5" s="494"/>
      <c r="U5" s="477" t="s">
        <v>121</v>
      </c>
      <c r="V5" s="478"/>
      <c r="W5" s="479"/>
      <c r="X5" s="492" t="s">
        <v>166</v>
      </c>
      <c r="Y5" s="493"/>
      <c r="Z5" s="494"/>
      <c r="AA5" s="495" t="s">
        <v>164</v>
      </c>
      <c r="AB5" s="495"/>
      <c r="AC5" s="495"/>
      <c r="AD5" s="492" t="s">
        <v>167</v>
      </c>
      <c r="AE5" s="493"/>
      <c r="AF5" s="494"/>
      <c r="AG5" s="492" t="s">
        <v>168</v>
      </c>
      <c r="AH5" s="493"/>
      <c r="AI5" s="494"/>
      <c r="AJ5" s="466" t="s">
        <v>165</v>
      </c>
      <c r="AK5" s="466"/>
      <c r="AL5" s="466"/>
      <c r="AM5" s="466" t="s">
        <v>3</v>
      </c>
      <c r="AN5" s="466"/>
      <c r="AO5" s="466"/>
    </row>
    <row r="6" spans="1:43" s="52" customFormat="1" ht="11.25">
      <c r="A6" s="466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3" s="52" customFormat="1" ht="11.25">
      <c r="A7" s="473" t="s">
        <v>122</v>
      </c>
      <c r="B7" s="474"/>
      <c r="C7" s="81"/>
      <c r="D7" s="81">
        <f>SUM(C7+D79-D8)</f>
        <v>39537625.239999995</v>
      </c>
      <c r="E7" s="85">
        <f>SUM(D7-C7)</f>
        <v>39537625.239999995</v>
      </c>
      <c r="F7" s="53"/>
      <c r="G7" s="81">
        <f>SUM(F7+G79-G8)</f>
        <v>368868010.01999998</v>
      </c>
      <c r="H7" s="54">
        <f>SUM(G7-F7)</f>
        <v>368868010.01999998</v>
      </c>
      <c r="I7" s="81"/>
      <c r="J7" s="81">
        <f>SUM(I7+J79-J8)</f>
        <v>9041089.4099999964</v>
      </c>
      <c r="K7" s="85">
        <f>SUM(J7-I7)</f>
        <v>9041089.4099999964</v>
      </c>
      <c r="L7" s="53"/>
      <c r="M7" s="81">
        <f>SUM(L7+M79-M8)</f>
        <v>4048999.9800000042</v>
      </c>
      <c r="N7" s="54">
        <f>SUM(M7-L7)</f>
        <v>4048999.9800000042</v>
      </c>
      <c r="O7" s="81"/>
      <c r="P7" s="81">
        <f>SUM(O7+P79-P8)</f>
        <v>2979230.0099999905</v>
      </c>
      <c r="Q7" s="85">
        <f>SUM(P7-O7)</f>
        <v>2979230.0099999905</v>
      </c>
      <c r="R7" s="81"/>
      <c r="S7" s="81">
        <f>SUM(R7+S79-S8)</f>
        <v>420200.55999999493</v>
      </c>
      <c r="T7" s="85">
        <f>SUM(S7-R7)</f>
        <v>420200.55999999493</v>
      </c>
      <c r="U7" s="90">
        <f>SUM(C7+F7+I7+L7+O7+R7)</f>
        <v>0</v>
      </c>
      <c r="V7" s="90">
        <f t="shared" ref="V7:W22" si="1">SUM(D7+G7+J7+M7+P7+S7)</f>
        <v>424895155.21999997</v>
      </c>
      <c r="W7" s="90">
        <f t="shared" si="1"/>
        <v>424895155.21999997</v>
      </c>
      <c r="X7" s="92"/>
      <c r="Y7" s="93">
        <f>SUM(X7+Y79-Y8)</f>
        <v>283665322.39999998</v>
      </c>
      <c r="Z7" s="85">
        <v>0</v>
      </c>
      <c r="AA7" s="90">
        <f>SUM(X7)</f>
        <v>0</v>
      </c>
      <c r="AB7" s="90">
        <f>SUM(Y7)</f>
        <v>283665322.39999998</v>
      </c>
      <c r="AC7" s="90">
        <v>0</v>
      </c>
      <c r="AD7" s="96"/>
      <c r="AE7" s="93">
        <f>SUM(AD7+AE79-AE8)</f>
        <v>128371110.56</v>
      </c>
      <c r="AF7" s="85">
        <v>0</v>
      </c>
      <c r="AG7" s="96"/>
      <c r="AH7" s="93">
        <f>SUM(AG7+AH79-AH8)</f>
        <v>79835695</v>
      </c>
      <c r="AI7" s="85">
        <v>0</v>
      </c>
      <c r="AJ7" s="90">
        <f t="shared" ref="AJ7:AL22" si="2">SUM(AD7+AG7)</f>
        <v>0</v>
      </c>
      <c r="AK7" s="90">
        <f t="shared" si="2"/>
        <v>208206805.56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916767283.17999983</v>
      </c>
      <c r="AO7" s="90">
        <f t="shared" si="3"/>
        <v>424895155.21999997</v>
      </c>
    </row>
    <row r="8" spans="1:43" ht="11.25">
      <c r="A8" s="55">
        <v>1</v>
      </c>
      <c r="B8" s="56" t="s">
        <v>4</v>
      </c>
      <c r="C8" s="86">
        <f>SUM(C9+C75)</f>
        <v>136768600</v>
      </c>
      <c r="D8" s="86">
        <f t="shared" ref="D8:S8" si="4">SUM(D9+D75)</f>
        <v>108941474.76000001</v>
      </c>
      <c r="E8" s="85">
        <f t="shared" ref="E8:E74" si="5">SUM(D8-C8)</f>
        <v>-27827125.239999995</v>
      </c>
      <c r="F8" s="86">
        <f t="shared" si="4"/>
        <v>998926000</v>
      </c>
      <c r="G8" s="86">
        <f t="shared" si="4"/>
        <v>734265714.98000002</v>
      </c>
      <c r="H8" s="85">
        <f t="shared" ref="H8:H74" si="6">SUM(G8-F8)</f>
        <v>-264660285.01999998</v>
      </c>
      <c r="I8" s="86">
        <f t="shared" si="4"/>
        <v>58938000</v>
      </c>
      <c r="J8" s="86">
        <f t="shared" si="4"/>
        <v>37889110.590000004</v>
      </c>
      <c r="K8" s="85">
        <f t="shared" ref="K8:K74" si="7">SUM(J8-I8)</f>
        <v>-21048889.409999996</v>
      </c>
      <c r="L8" s="86">
        <f t="shared" si="4"/>
        <v>61408800</v>
      </c>
      <c r="M8" s="86">
        <f t="shared" si="4"/>
        <v>57359800.019999996</v>
      </c>
      <c r="N8" s="85">
        <f t="shared" ref="N8:N74" si="8">SUM(M8-L8)</f>
        <v>-4048999.9800000042</v>
      </c>
      <c r="O8" s="86">
        <f t="shared" si="4"/>
        <v>125590400</v>
      </c>
      <c r="P8" s="86">
        <f t="shared" si="4"/>
        <v>120293169.99000001</v>
      </c>
      <c r="Q8" s="85">
        <f t="shared" ref="Q8:Q74" si="9">SUM(P8-O8)</f>
        <v>-5297230.0099999905</v>
      </c>
      <c r="R8" s="86">
        <f t="shared" si="4"/>
        <v>66050400</v>
      </c>
      <c r="S8" s="86">
        <f t="shared" si="4"/>
        <v>61504199.440000005</v>
      </c>
      <c r="T8" s="85">
        <f t="shared" ref="T8:T74" si="10">SUM(S8-R8)</f>
        <v>-4546200.5599999949</v>
      </c>
      <c r="U8" s="88">
        <f t="shared" ref="U8:W50" si="11">SUM(C8+F8+I8+L8+O8+R8)</f>
        <v>1447682200</v>
      </c>
      <c r="V8" s="88">
        <f t="shared" si="1"/>
        <v>1120253469.78</v>
      </c>
      <c r="W8" s="88">
        <f t="shared" si="1"/>
        <v>-327428730.21999997</v>
      </c>
      <c r="X8" s="94">
        <f>SUM(X9+X75)</f>
        <v>506344900</v>
      </c>
      <c r="Y8" s="94">
        <f>SUM(Y9+Y75)</f>
        <v>193531442.80000001</v>
      </c>
      <c r="Z8" s="85">
        <f t="shared" ref="Z8:Z74" si="12">SUM(Y8-X8)</f>
        <v>-312813457.19999999</v>
      </c>
      <c r="AA8" s="88">
        <f t="shared" ref="AA8:AB11" si="13">SUM(X8)</f>
        <v>506344900</v>
      </c>
      <c r="AB8" s="88">
        <f t="shared" si="13"/>
        <v>193531442.80000001</v>
      </c>
      <c r="AC8" s="88">
        <f t="shared" ref="AC8:AC11" si="14">SUM(Z8)</f>
        <v>-312813457.19999999</v>
      </c>
      <c r="AD8" s="94">
        <f>SUM(AD9+AD75)</f>
        <v>80000000</v>
      </c>
      <c r="AE8" s="94">
        <f>SUM(AE9+AE75)</f>
        <v>907000</v>
      </c>
      <c r="AF8" s="85">
        <f t="shared" ref="AF8:AF74" si="15">SUM(AE8-AD8)</f>
        <v>-79093000</v>
      </c>
      <c r="AG8" s="94">
        <f>SUM(AG9+AG75)</f>
        <v>52685700</v>
      </c>
      <c r="AH8" s="94">
        <f>SUM(AH9+AH75)</f>
        <v>0</v>
      </c>
      <c r="AI8" s="85">
        <f t="shared" ref="AI8:AI74" si="16">SUM(AH8-AG8)</f>
        <v>-52685700</v>
      </c>
      <c r="AJ8" s="88">
        <f t="shared" si="2"/>
        <v>132685700</v>
      </c>
      <c r="AK8" s="88">
        <f t="shared" si="2"/>
        <v>907000</v>
      </c>
      <c r="AL8" s="88">
        <f t="shared" si="2"/>
        <v>-131778700</v>
      </c>
      <c r="AM8" s="149">
        <f t="shared" ref="AM8:AO74" si="17">SUM(U8+AA8+AJ8)</f>
        <v>2086712800</v>
      </c>
      <c r="AN8" s="88">
        <f t="shared" si="3"/>
        <v>1314691912.5799999</v>
      </c>
      <c r="AO8" s="88">
        <f t="shared" si="3"/>
        <v>-772020887.41999996</v>
      </c>
      <c r="AP8" s="192">
        <f>AM8-I8-L8-O8-R8</f>
        <v>1774725200</v>
      </c>
      <c r="AQ8" s="192">
        <f>AN8-J8-M8-P8-S8</f>
        <v>1037645632.54</v>
      </c>
    </row>
    <row r="9" spans="1:43" ht="11.25">
      <c r="A9" s="55">
        <v>2</v>
      </c>
      <c r="B9" s="56" t="s">
        <v>5</v>
      </c>
      <c r="C9" s="86">
        <f>SUM(C10+C63+C66)</f>
        <v>136768600</v>
      </c>
      <c r="D9" s="86">
        <f t="shared" ref="D9:S9" si="18">SUM(D10+D63+D66)</f>
        <v>108941474.76000001</v>
      </c>
      <c r="E9" s="85">
        <f t="shared" si="5"/>
        <v>-27827125.239999995</v>
      </c>
      <c r="F9" s="86">
        <f t="shared" si="18"/>
        <v>998926000</v>
      </c>
      <c r="G9" s="86">
        <f t="shared" si="18"/>
        <v>734265714.98000002</v>
      </c>
      <c r="H9" s="85">
        <f t="shared" si="6"/>
        <v>-264660285.01999998</v>
      </c>
      <c r="I9" s="86">
        <f t="shared" si="18"/>
        <v>58938000</v>
      </c>
      <c r="J9" s="86">
        <f t="shared" si="18"/>
        <v>37889110.590000004</v>
      </c>
      <c r="K9" s="85">
        <f t="shared" si="7"/>
        <v>-21048889.409999996</v>
      </c>
      <c r="L9" s="86">
        <f t="shared" si="18"/>
        <v>61408800</v>
      </c>
      <c r="M9" s="86">
        <f t="shared" si="18"/>
        <v>57359800.019999996</v>
      </c>
      <c r="N9" s="85">
        <f t="shared" si="8"/>
        <v>-4048999.9800000042</v>
      </c>
      <c r="O9" s="86">
        <f t="shared" si="18"/>
        <v>125590400</v>
      </c>
      <c r="P9" s="86">
        <f t="shared" si="18"/>
        <v>120293169.99000001</v>
      </c>
      <c r="Q9" s="85">
        <f t="shared" si="9"/>
        <v>-5297230.0099999905</v>
      </c>
      <c r="R9" s="86">
        <f t="shared" si="18"/>
        <v>66050400</v>
      </c>
      <c r="S9" s="86">
        <f t="shared" si="18"/>
        <v>61504199.440000005</v>
      </c>
      <c r="T9" s="85">
        <f t="shared" si="10"/>
        <v>-4546200.5599999949</v>
      </c>
      <c r="U9" s="88">
        <f t="shared" si="11"/>
        <v>1447682200</v>
      </c>
      <c r="V9" s="88">
        <f>SUM(D9+G9+J9+M9+P9+S9)</f>
        <v>1120253469.78</v>
      </c>
      <c r="W9" s="88">
        <f t="shared" si="1"/>
        <v>-327428730.21999997</v>
      </c>
      <c r="X9" s="94">
        <f>SUM(X10+X63+X66)</f>
        <v>506344900</v>
      </c>
      <c r="Y9" s="94">
        <f>SUM(Y10+Y63+Y66)</f>
        <v>193531442.80000001</v>
      </c>
      <c r="Z9" s="85">
        <f t="shared" si="12"/>
        <v>-312813457.19999999</v>
      </c>
      <c r="AA9" s="88">
        <f t="shared" si="13"/>
        <v>506344900</v>
      </c>
      <c r="AB9" s="88">
        <f t="shared" si="13"/>
        <v>193531442.80000001</v>
      </c>
      <c r="AC9" s="88">
        <f t="shared" si="14"/>
        <v>-312813457.19999999</v>
      </c>
      <c r="AD9" s="94">
        <f>SUM(AD10+AD63+AD66)</f>
        <v>80000000</v>
      </c>
      <c r="AE9" s="94">
        <f>SUM(AE10+AE63+AE66)</f>
        <v>907000</v>
      </c>
      <c r="AF9" s="85">
        <f t="shared" si="15"/>
        <v>-79093000</v>
      </c>
      <c r="AG9" s="94">
        <f>SUM(AG10+AG63+AG66)</f>
        <v>52685700</v>
      </c>
      <c r="AH9" s="94">
        <f>SUM(AH10+AH63+AH66)</f>
        <v>0</v>
      </c>
      <c r="AI9" s="85">
        <f t="shared" si="16"/>
        <v>-52685700</v>
      </c>
      <c r="AJ9" s="88">
        <f t="shared" si="2"/>
        <v>132685700</v>
      </c>
      <c r="AK9" s="88">
        <f t="shared" si="2"/>
        <v>907000</v>
      </c>
      <c r="AL9" s="88">
        <f t="shared" si="2"/>
        <v>-131778700</v>
      </c>
      <c r="AM9" s="88">
        <f t="shared" si="17"/>
        <v>2086712800</v>
      </c>
      <c r="AN9" s="88">
        <f>SUM(V9+AB9+AK9)</f>
        <v>1314691912.5799999</v>
      </c>
      <c r="AO9" s="88">
        <f t="shared" si="3"/>
        <v>-772020887.41999996</v>
      </c>
      <c r="AP9" s="192">
        <f t="shared" ref="AP9:AP72" si="19">AM9-I9-L9-O9-R9</f>
        <v>1774725200</v>
      </c>
      <c r="AQ9" s="192">
        <f t="shared" ref="AQ9:AQ72" si="20">AN9-J9-M9-P9-S9</f>
        <v>1037645632.54</v>
      </c>
    </row>
    <row r="10" spans="1:43" ht="11.25">
      <c r="A10" s="55">
        <v>3</v>
      </c>
      <c r="B10" s="56" t="s">
        <v>6</v>
      </c>
      <c r="C10" s="86">
        <f>SUM(C11+C17+C23+C28+C35+C39+C44+C48+C58)</f>
        <v>136768600</v>
      </c>
      <c r="D10" s="86">
        <f t="shared" ref="D10:S10" si="21">SUM(D11+D17+D23+D28+D35+D39+D44+D48+D58)</f>
        <v>108941474.76000001</v>
      </c>
      <c r="E10" s="85">
        <f t="shared" si="5"/>
        <v>-27827125.239999995</v>
      </c>
      <c r="F10" s="86">
        <f t="shared" si="21"/>
        <v>998126000</v>
      </c>
      <c r="G10" s="86">
        <f t="shared" si="21"/>
        <v>734265714.98000002</v>
      </c>
      <c r="H10" s="85">
        <f t="shared" si="6"/>
        <v>-263860285.01999998</v>
      </c>
      <c r="I10" s="86">
        <f t="shared" si="21"/>
        <v>58938000</v>
      </c>
      <c r="J10" s="86">
        <f t="shared" si="21"/>
        <v>37889110.590000004</v>
      </c>
      <c r="K10" s="85">
        <f t="shared" si="7"/>
        <v>-21048889.409999996</v>
      </c>
      <c r="L10" s="86">
        <f t="shared" si="21"/>
        <v>61408800</v>
      </c>
      <c r="M10" s="86">
        <f t="shared" si="21"/>
        <v>57359800.019999996</v>
      </c>
      <c r="N10" s="85">
        <f t="shared" si="8"/>
        <v>-4048999.9800000042</v>
      </c>
      <c r="O10" s="86">
        <f t="shared" si="21"/>
        <v>125590400</v>
      </c>
      <c r="P10" s="86">
        <f t="shared" si="21"/>
        <v>120293169.99000001</v>
      </c>
      <c r="Q10" s="85">
        <f t="shared" si="9"/>
        <v>-5297230.0099999905</v>
      </c>
      <c r="R10" s="86">
        <f t="shared" si="21"/>
        <v>66050400</v>
      </c>
      <c r="S10" s="86">
        <f t="shared" si="21"/>
        <v>61504199.440000005</v>
      </c>
      <c r="T10" s="85">
        <f t="shared" si="10"/>
        <v>-4546200.5599999949</v>
      </c>
      <c r="U10" s="88">
        <f t="shared" si="11"/>
        <v>1446882200</v>
      </c>
      <c r="V10" s="88">
        <f t="shared" si="1"/>
        <v>1120253469.78</v>
      </c>
      <c r="W10" s="88">
        <f t="shared" si="1"/>
        <v>-326628730.21999997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80000000</v>
      </c>
      <c r="AE10" s="94">
        <f>SUM(AE11+AE17+AE23+AE28+AE35+AE39+AE44+AE48+AE58)</f>
        <v>907000</v>
      </c>
      <c r="AF10" s="85">
        <f t="shared" si="15"/>
        <v>-79093000</v>
      </c>
      <c r="AG10" s="94">
        <f>SUM(AG11+AG17+AG23+AG28+AG35+AG39+AG44+AG48+AG58)</f>
        <v>52685700</v>
      </c>
      <c r="AH10" s="94">
        <f>SUM(AH11+AH17+AH23+AH28+AH35+AH39+AH44+AH48+AH58)</f>
        <v>0</v>
      </c>
      <c r="AI10" s="85">
        <f t="shared" si="16"/>
        <v>-52685700</v>
      </c>
      <c r="AJ10" s="88">
        <f t="shared" si="2"/>
        <v>132685700</v>
      </c>
      <c r="AK10" s="88">
        <f t="shared" si="2"/>
        <v>907000</v>
      </c>
      <c r="AL10" s="88">
        <f t="shared" si="2"/>
        <v>-131778700</v>
      </c>
      <c r="AM10" s="88">
        <f t="shared" si="17"/>
        <v>1579567900</v>
      </c>
      <c r="AN10" s="88">
        <f t="shared" si="3"/>
        <v>1121160469.78</v>
      </c>
      <c r="AO10" s="88">
        <f t="shared" si="3"/>
        <v>-458407430.21999997</v>
      </c>
      <c r="AP10" s="192">
        <f t="shared" si="19"/>
        <v>1267580300</v>
      </c>
      <c r="AQ10" s="192">
        <f t="shared" si="20"/>
        <v>844114189.74000001</v>
      </c>
    </row>
    <row r="11" spans="1:43" ht="11.25">
      <c r="A11" s="55">
        <v>4</v>
      </c>
      <c r="B11" s="56" t="s">
        <v>7</v>
      </c>
      <c r="C11" s="86">
        <f t="shared" ref="C11:S11" si="22">SUM(C12:C16)</f>
        <v>109250000</v>
      </c>
      <c r="D11" s="86">
        <f t="shared" si="22"/>
        <v>91159409.620000005</v>
      </c>
      <c r="E11" s="85">
        <f t="shared" si="5"/>
        <v>-18090590.379999995</v>
      </c>
      <c r="F11" s="86">
        <f t="shared" si="22"/>
        <v>687352700</v>
      </c>
      <c r="G11" s="86">
        <f t="shared" si="22"/>
        <v>524571274</v>
      </c>
      <c r="H11" s="85">
        <f t="shared" si="6"/>
        <v>-162781426</v>
      </c>
      <c r="I11" s="86">
        <f t="shared" si="22"/>
        <v>0</v>
      </c>
      <c r="J11" s="86">
        <f t="shared" si="22"/>
        <v>0</v>
      </c>
      <c r="K11" s="85">
        <f t="shared" si="7"/>
        <v>0</v>
      </c>
      <c r="L11" s="86">
        <f t="shared" si="22"/>
        <v>0</v>
      </c>
      <c r="M11" s="86">
        <f t="shared" si="22"/>
        <v>0</v>
      </c>
      <c r="N11" s="85">
        <f t="shared" si="8"/>
        <v>0</v>
      </c>
      <c r="O11" s="86">
        <f t="shared" si="22"/>
        <v>0</v>
      </c>
      <c r="P11" s="86">
        <f t="shared" si="22"/>
        <v>0</v>
      </c>
      <c r="Q11" s="85">
        <f t="shared" si="9"/>
        <v>0</v>
      </c>
      <c r="R11" s="86">
        <f t="shared" si="22"/>
        <v>0</v>
      </c>
      <c r="S11" s="86">
        <f t="shared" si="22"/>
        <v>0</v>
      </c>
      <c r="T11" s="85">
        <f t="shared" si="10"/>
        <v>0</v>
      </c>
      <c r="U11" s="88">
        <f t="shared" si="11"/>
        <v>796602700</v>
      </c>
      <c r="V11" s="88">
        <f t="shared" si="1"/>
        <v>615730683.62</v>
      </c>
      <c r="W11" s="88">
        <f t="shared" si="1"/>
        <v>-180872016.38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796602700</v>
      </c>
      <c r="AN11" s="88">
        <f t="shared" si="3"/>
        <v>615730683.62</v>
      </c>
      <c r="AO11" s="88">
        <f t="shared" si="3"/>
        <v>-180872016.38</v>
      </c>
      <c r="AP11" s="192">
        <f t="shared" si="19"/>
        <v>796602700</v>
      </c>
      <c r="AQ11" s="192">
        <f t="shared" si="20"/>
        <v>615730683.62</v>
      </c>
    </row>
    <row r="12" spans="1:43" ht="11.25">
      <c r="A12" s="13">
        <v>5</v>
      </c>
      <c r="B12" s="15" t="s">
        <v>8</v>
      </c>
      <c r="C12" s="398">
        <v>48349800</v>
      </c>
      <c r="D12" s="398">
        <v>46378062.619999997</v>
      </c>
      <c r="E12" s="323">
        <f t="shared" si="5"/>
        <v>-1971737.3800000027</v>
      </c>
      <c r="F12" s="398">
        <v>365474000</v>
      </c>
      <c r="G12" s="398">
        <v>284970553</v>
      </c>
      <c r="H12" s="323">
        <f t="shared" si="6"/>
        <v>-80503447</v>
      </c>
      <c r="I12" s="319"/>
      <c r="J12" s="319"/>
      <c r="K12" s="323">
        <f t="shared" si="7"/>
        <v>0</v>
      </c>
      <c r="L12" s="319"/>
      <c r="M12" s="319"/>
      <c r="N12" s="323">
        <f t="shared" si="8"/>
        <v>0</v>
      </c>
      <c r="O12" s="319"/>
      <c r="P12" s="319"/>
      <c r="Q12" s="323">
        <f t="shared" si="9"/>
        <v>0</v>
      </c>
      <c r="R12" s="319"/>
      <c r="S12" s="319"/>
      <c r="T12" s="323">
        <f t="shared" si="10"/>
        <v>0</v>
      </c>
      <c r="U12" s="89">
        <f t="shared" si="11"/>
        <v>413823800</v>
      </c>
      <c r="V12" s="89">
        <f t="shared" si="1"/>
        <v>331348615.62</v>
      </c>
      <c r="W12" s="89">
        <f t="shared" si="1"/>
        <v>-82475184.379999995</v>
      </c>
      <c r="X12" s="94"/>
      <c r="Y12" s="94"/>
      <c r="Z12" s="85">
        <f t="shared" si="12"/>
        <v>0</v>
      </c>
      <c r="AA12" s="89">
        <f t="shared" ref="AA12:AC74" si="23">SUM(X12)</f>
        <v>0</v>
      </c>
      <c r="AB12" s="89">
        <f t="shared" si="23"/>
        <v>0</v>
      </c>
      <c r="AC12" s="89">
        <f t="shared" si="23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413823800</v>
      </c>
      <c r="AN12" s="89">
        <f t="shared" si="3"/>
        <v>331348615.62</v>
      </c>
      <c r="AO12" s="89">
        <f t="shared" si="3"/>
        <v>-82475184.379999995</v>
      </c>
      <c r="AP12" s="192">
        <f t="shared" si="19"/>
        <v>413823800</v>
      </c>
      <c r="AQ12" s="192">
        <f t="shared" si="20"/>
        <v>331348615.62</v>
      </c>
    </row>
    <row r="13" spans="1:43" ht="11.25">
      <c r="A13" s="13">
        <v>6</v>
      </c>
      <c r="B13" s="15" t="s">
        <v>10</v>
      </c>
      <c r="C13" s="398">
        <v>40328400</v>
      </c>
      <c r="D13" s="398">
        <v>36363431</v>
      </c>
      <c r="E13" s="323">
        <f t="shared" si="5"/>
        <v>-3964969</v>
      </c>
      <c r="F13" s="398">
        <v>226926300</v>
      </c>
      <c r="G13" s="398">
        <v>184960244</v>
      </c>
      <c r="H13" s="323">
        <f t="shared" si="6"/>
        <v>-41966056</v>
      </c>
      <c r="I13" s="319"/>
      <c r="J13" s="319"/>
      <c r="K13" s="323">
        <f t="shared" si="7"/>
        <v>0</v>
      </c>
      <c r="L13" s="319"/>
      <c r="M13" s="319"/>
      <c r="N13" s="323">
        <f t="shared" si="8"/>
        <v>0</v>
      </c>
      <c r="O13" s="319"/>
      <c r="P13" s="319"/>
      <c r="Q13" s="323">
        <f t="shared" si="9"/>
        <v>0</v>
      </c>
      <c r="R13" s="319"/>
      <c r="S13" s="319"/>
      <c r="T13" s="323">
        <f t="shared" si="10"/>
        <v>0</v>
      </c>
      <c r="U13" s="89">
        <f t="shared" si="11"/>
        <v>267254700</v>
      </c>
      <c r="V13" s="89">
        <f t="shared" si="1"/>
        <v>221323675</v>
      </c>
      <c r="W13" s="89">
        <f t="shared" si="1"/>
        <v>-45931025</v>
      </c>
      <c r="X13" s="94"/>
      <c r="Y13" s="94"/>
      <c r="Z13" s="85">
        <f t="shared" si="12"/>
        <v>0</v>
      </c>
      <c r="AA13" s="89">
        <f t="shared" si="23"/>
        <v>0</v>
      </c>
      <c r="AB13" s="89">
        <f t="shared" si="23"/>
        <v>0</v>
      </c>
      <c r="AC13" s="89">
        <f t="shared" si="23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267254700</v>
      </c>
      <c r="AN13" s="89">
        <f t="shared" si="3"/>
        <v>221323675</v>
      </c>
      <c r="AO13" s="89">
        <f t="shared" si="3"/>
        <v>-45931025</v>
      </c>
      <c r="AP13" s="192">
        <f t="shared" si="19"/>
        <v>267254700</v>
      </c>
      <c r="AQ13" s="192">
        <f t="shared" si="20"/>
        <v>221323675</v>
      </c>
    </row>
    <row r="14" spans="1:43" ht="11.25">
      <c r="A14" s="13">
        <v>7</v>
      </c>
      <c r="B14" s="15" t="s">
        <v>11</v>
      </c>
      <c r="C14" s="398">
        <v>5040000</v>
      </c>
      <c r="D14" s="398">
        <v>3290000</v>
      </c>
      <c r="E14" s="323">
        <f t="shared" si="5"/>
        <v>-1750000</v>
      </c>
      <c r="F14" s="398">
        <v>44660000</v>
      </c>
      <c r="G14" s="398">
        <v>32543115</v>
      </c>
      <c r="H14" s="323">
        <f t="shared" si="6"/>
        <v>-12116885</v>
      </c>
      <c r="I14" s="319"/>
      <c r="J14" s="319"/>
      <c r="K14" s="323">
        <f t="shared" si="7"/>
        <v>0</v>
      </c>
      <c r="L14" s="319"/>
      <c r="M14" s="319"/>
      <c r="N14" s="323">
        <f t="shared" si="8"/>
        <v>0</v>
      </c>
      <c r="O14" s="319"/>
      <c r="P14" s="319"/>
      <c r="Q14" s="323">
        <f t="shared" si="9"/>
        <v>0</v>
      </c>
      <c r="R14" s="319"/>
      <c r="S14" s="319"/>
      <c r="T14" s="323">
        <f t="shared" si="10"/>
        <v>0</v>
      </c>
      <c r="U14" s="89">
        <f t="shared" si="11"/>
        <v>49700000</v>
      </c>
      <c r="V14" s="89">
        <f t="shared" si="1"/>
        <v>35833115</v>
      </c>
      <c r="W14" s="89">
        <f t="shared" si="1"/>
        <v>-13866885</v>
      </c>
      <c r="X14" s="94"/>
      <c r="Y14" s="94"/>
      <c r="Z14" s="85">
        <f t="shared" si="12"/>
        <v>0</v>
      </c>
      <c r="AA14" s="89">
        <f t="shared" si="23"/>
        <v>0</v>
      </c>
      <c r="AB14" s="89">
        <f t="shared" si="23"/>
        <v>0</v>
      </c>
      <c r="AC14" s="89">
        <f t="shared" si="23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49700000</v>
      </c>
      <c r="AN14" s="89">
        <f t="shared" si="3"/>
        <v>35833115</v>
      </c>
      <c r="AO14" s="89">
        <f t="shared" si="3"/>
        <v>-13866885</v>
      </c>
      <c r="AP14" s="192">
        <f t="shared" si="19"/>
        <v>49700000</v>
      </c>
      <c r="AQ14" s="192">
        <f t="shared" si="20"/>
        <v>35833115</v>
      </c>
    </row>
    <row r="15" spans="1:43" ht="11.25">
      <c r="A15" s="13">
        <v>8</v>
      </c>
      <c r="B15" s="15" t="s">
        <v>12</v>
      </c>
      <c r="C15" s="319">
        <v>15531800</v>
      </c>
      <c r="D15" s="319">
        <v>5127916</v>
      </c>
      <c r="E15" s="323">
        <f t="shared" si="5"/>
        <v>-10403884</v>
      </c>
      <c r="F15" s="319">
        <v>24948400</v>
      </c>
      <c r="G15" s="319">
        <v>18781464</v>
      </c>
      <c r="H15" s="323">
        <f t="shared" si="6"/>
        <v>-6166936</v>
      </c>
      <c r="I15" s="319"/>
      <c r="J15" s="319"/>
      <c r="K15" s="323">
        <f t="shared" si="7"/>
        <v>0</v>
      </c>
      <c r="L15" s="319"/>
      <c r="M15" s="319"/>
      <c r="N15" s="323">
        <f t="shared" si="8"/>
        <v>0</v>
      </c>
      <c r="O15" s="319"/>
      <c r="P15" s="319"/>
      <c r="Q15" s="323">
        <f t="shared" si="9"/>
        <v>0</v>
      </c>
      <c r="R15" s="319"/>
      <c r="S15" s="319"/>
      <c r="T15" s="323">
        <f t="shared" si="10"/>
        <v>0</v>
      </c>
      <c r="U15" s="89">
        <f t="shared" si="11"/>
        <v>40480200</v>
      </c>
      <c r="V15" s="89">
        <f t="shared" si="1"/>
        <v>23909380</v>
      </c>
      <c r="W15" s="89">
        <f t="shared" si="1"/>
        <v>-16570820</v>
      </c>
      <c r="X15" s="94"/>
      <c r="Y15" s="94"/>
      <c r="Z15" s="85">
        <f t="shared" si="12"/>
        <v>0</v>
      </c>
      <c r="AA15" s="89">
        <f t="shared" si="23"/>
        <v>0</v>
      </c>
      <c r="AB15" s="89">
        <f t="shared" si="23"/>
        <v>0</v>
      </c>
      <c r="AC15" s="89">
        <f t="shared" si="23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40480200</v>
      </c>
      <c r="AN15" s="89">
        <f t="shared" si="3"/>
        <v>23909380</v>
      </c>
      <c r="AO15" s="89">
        <f t="shared" si="3"/>
        <v>-16570820</v>
      </c>
      <c r="AP15" s="192">
        <f t="shared" si="19"/>
        <v>40480200</v>
      </c>
      <c r="AQ15" s="192">
        <f t="shared" si="20"/>
        <v>23909380</v>
      </c>
    </row>
    <row r="16" spans="1:43" ht="11.25">
      <c r="A16" s="13">
        <v>9</v>
      </c>
      <c r="B16" s="15" t="s">
        <v>9</v>
      </c>
      <c r="C16" s="319"/>
      <c r="D16" s="319"/>
      <c r="E16" s="323">
        <f t="shared" si="5"/>
        <v>0</v>
      </c>
      <c r="F16" s="398">
        <v>25344000</v>
      </c>
      <c r="G16" s="352">
        <v>3315898</v>
      </c>
      <c r="H16" s="323">
        <f t="shared" si="6"/>
        <v>-22028102</v>
      </c>
      <c r="I16" s="319"/>
      <c r="J16" s="319"/>
      <c r="K16" s="323">
        <f t="shared" si="7"/>
        <v>0</v>
      </c>
      <c r="L16" s="319"/>
      <c r="M16" s="319"/>
      <c r="N16" s="323">
        <f t="shared" si="8"/>
        <v>0</v>
      </c>
      <c r="O16" s="319"/>
      <c r="P16" s="319"/>
      <c r="Q16" s="323">
        <f t="shared" si="9"/>
        <v>0</v>
      </c>
      <c r="R16" s="319"/>
      <c r="S16" s="319"/>
      <c r="T16" s="323">
        <f t="shared" si="10"/>
        <v>0</v>
      </c>
      <c r="U16" s="89">
        <f t="shared" si="11"/>
        <v>25344000</v>
      </c>
      <c r="V16" s="89">
        <f t="shared" si="1"/>
        <v>3315898</v>
      </c>
      <c r="W16" s="89">
        <f t="shared" si="1"/>
        <v>-22028102</v>
      </c>
      <c r="X16" s="94"/>
      <c r="Y16" s="94"/>
      <c r="Z16" s="85">
        <f t="shared" si="12"/>
        <v>0</v>
      </c>
      <c r="AA16" s="89">
        <f t="shared" si="23"/>
        <v>0</v>
      </c>
      <c r="AB16" s="89">
        <f t="shared" si="23"/>
        <v>0</v>
      </c>
      <c r="AC16" s="89">
        <f t="shared" si="23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25344000</v>
      </c>
      <c r="AN16" s="89">
        <f t="shared" si="3"/>
        <v>3315898</v>
      </c>
      <c r="AO16" s="89">
        <f t="shared" si="3"/>
        <v>-22028102</v>
      </c>
      <c r="AP16" s="192">
        <f t="shared" si="19"/>
        <v>25344000</v>
      </c>
      <c r="AQ16" s="192">
        <f t="shared" si="20"/>
        <v>3315898</v>
      </c>
    </row>
    <row r="17" spans="1:43" ht="11.25">
      <c r="A17" s="55">
        <v>10</v>
      </c>
      <c r="B17" s="56" t="s">
        <v>16</v>
      </c>
      <c r="C17" s="163">
        <f>SUM(C18:C22)</f>
        <v>15500000</v>
      </c>
      <c r="D17" s="163">
        <f>SUM(D18:D22)</f>
        <v>12116575.140000001</v>
      </c>
      <c r="E17" s="323">
        <f t="shared" si="5"/>
        <v>-3383424.8599999994</v>
      </c>
      <c r="F17" s="163">
        <f>SUM(F18:F22)</f>
        <v>85919200</v>
      </c>
      <c r="G17" s="163">
        <f>SUM(G18:G22)</f>
        <v>65638662.63000001</v>
      </c>
      <c r="H17" s="323">
        <f t="shared" si="6"/>
        <v>-20280537.36999999</v>
      </c>
      <c r="I17" s="163">
        <f>SUM(I18:I22)</f>
        <v>0</v>
      </c>
      <c r="J17" s="163">
        <f>SUM(J18:J22)</f>
        <v>0</v>
      </c>
      <c r="K17" s="323">
        <f t="shared" si="7"/>
        <v>0</v>
      </c>
      <c r="L17" s="163">
        <f>SUM(L18:L22)</f>
        <v>0</v>
      </c>
      <c r="M17" s="163">
        <f>SUM(M18:M22)</f>
        <v>0</v>
      </c>
      <c r="N17" s="323">
        <f t="shared" si="8"/>
        <v>0</v>
      </c>
      <c r="O17" s="163">
        <f>SUM(O18:O22)</f>
        <v>0</v>
      </c>
      <c r="P17" s="163">
        <f>SUM(P18:P22)</f>
        <v>0</v>
      </c>
      <c r="Q17" s="323">
        <f t="shared" si="9"/>
        <v>0</v>
      </c>
      <c r="R17" s="163">
        <f>SUM(R18:R22)</f>
        <v>0</v>
      </c>
      <c r="S17" s="163">
        <f>SUM(S18:S22)</f>
        <v>0</v>
      </c>
      <c r="T17" s="323">
        <f t="shared" si="10"/>
        <v>0</v>
      </c>
      <c r="U17" s="88">
        <f t="shared" si="11"/>
        <v>101419200</v>
      </c>
      <c r="V17" s="88">
        <f t="shared" si="1"/>
        <v>77755237.770000011</v>
      </c>
      <c r="W17" s="88">
        <f t="shared" si="1"/>
        <v>-23663962.229999989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3"/>
        <v>0</v>
      </c>
      <c r="AB17" s="88">
        <f t="shared" si="23"/>
        <v>0</v>
      </c>
      <c r="AC17" s="88">
        <f t="shared" si="23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101419200</v>
      </c>
      <c r="AN17" s="88">
        <f t="shared" si="3"/>
        <v>77755237.770000011</v>
      </c>
      <c r="AO17" s="88">
        <f t="shared" si="3"/>
        <v>-23663962.229999989</v>
      </c>
      <c r="AP17" s="192">
        <f t="shared" si="19"/>
        <v>101419200</v>
      </c>
      <c r="AQ17" s="192">
        <f t="shared" si="20"/>
        <v>77755237.770000011</v>
      </c>
    </row>
    <row r="18" spans="1:43" ht="11.25">
      <c r="A18" s="13">
        <v>11</v>
      </c>
      <c r="B18" s="15" t="s">
        <v>13</v>
      </c>
      <c r="C18" s="398">
        <v>10539800</v>
      </c>
      <c r="D18" s="398">
        <v>8429047.1099999994</v>
      </c>
      <c r="E18" s="323">
        <f t="shared" si="5"/>
        <v>-2110752.8900000006</v>
      </c>
      <c r="F18" s="398">
        <v>57493500</v>
      </c>
      <c r="G18" s="398">
        <v>44418989.780000001</v>
      </c>
      <c r="H18" s="323">
        <f t="shared" si="6"/>
        <v>-13074510.219999999</v>
      </c>
      <c r="I18" s="319"/>
      <c r="J18" s="319"/>
      <c r="K18" s="323">
        <f t="shared" si="7"/>
        <v>0</v>
      </c>
      <c r="L18" s="319"/>
      <c r="M18" s="319"/>
      <c r="N18" s="323">
        <f t="shared" si="8"/>
        <v>0</v>
      </c>
      <c r="O18" s="319"/>
      <c r="P18" s="319"/>
      <c r="Q18" s="323">
        <f t="shared" si="9"/>
        <v>0</v>
      </c>
      <c r="R18" s="319"/>
      <c r="S18" s="319"/>
      <c r="T18" s="323">
        <f t="shared" si="10"/>
        <v>0</v>
      </c>
      <c r="U18" s="89">
        <f t="shared" si="11"/>
        <v>68033300</v>
      </c>
      <c r="V18" s="89">
        <f t="shared" si="1"/>
        <v>52848036.890000001</v>
      </c>
      <c r="W18" s="89">
        <f t="shared" si="1"/>
        <v>-15185263.109999999</v>
      </c>
      <c r="X18" s="94"/>
      <c r="Y18" s="94"/>
      <c r="Z18" s="85">
        <f t="shared" si="12"/>
        <v>0</v>
      </c>
      <c r="AA18" s="89">
        <f t="shared" si="23"/>
        <v>0</v>
      </c>
      <c r="AB18" s="89">
        <f t="shared" si="23"/>
        <v>0</v>
      </c>
      <c r="AC18" s="89">
        <f t="shared" si="23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68033300</v>
      </c>
      <c r="AN18" s="89">
        <f t="shared" si="3"/>
        <v>52848036.890000001</v>
      </c>
      <c r="AO18" s="89">
        <f t="shared" si="3"/>
        <v>-15185263.109999999</v>
      </c>
      <c r="AP18" s="192">
        <f t="shared" si="19"/>
        <v>68033300</v>
      </c>
      <c r="AQ18" s="192">
        <f t="shared" si="20"/>
        <v>52848036.890000001</v>
      </c>
    </row>
    <row r="19" spans="1:43" ht="11.25">
      <c r="A19" s="13">
        <v>12</v>
      </c>
      <c r="B19" s="15" t="s">
        <v>14</v>
      </c>
      <c r="C19" s="398">
        <v>1239900</v>
      </c>
      <c r="D19" s="398">
        <v>932375.81</v>
      </c>
      <c r="E19" s="323">
        <f t="shared" si="5"/>
        <v>-307524.18999999994</v>
      </c>
      <c r="F19" s="398">
        <v>7106600</v>
      </c>
      <c r="G19" s="398">
        <v>5213091.49</v>
      </c>
      <c r="H19" s="323">
        <f t="shared" si="6"/>
        <v>-1893508.5099999998</v>
      </c>
      <c r="I19" s="319"/>
      <c r="J19" s="319"/>
      <c r="K19" s="323">
        <f t="shared" si="7"/>
        <v>0</v>
      </c>
      <c r="L19" s="319"/>
      <c r="M19" s="319"/>
      <c r="N19" s="323">
        <f t="shared" si="8"/>
        <v>0</v>
      </c>
      <c r="O19" s="319"/>
      <c r="P19" s="319"/>
      <c r="Q19" s="323">
        <f t="shared" si="9"/>
        <v>0</v>
      </c>
      <c r="R19" s="319"/>
      <c r="S19" s="319"/>
      <c r="T19" s="323">
        <f t="shared" si="10"/>
        <v>0</v>
      </c>
      <c r="U19" s="89">
        <f t="shared" si="11"/>
        <v>8346500</v>
      </c>
      <c r="V19" s="89">
        <f t="shared" si="1"/>
        <v>6145467.3000000007</v>
      </c>
      <c r="W19" s="89">
        <f t="shared" si="1"/>
        <v>-2201032.6999999997</v>
      </c>
      <c r="X19" s="94"/>
      <c r="Y19" s="94"/>
      <c r="Z19" s="85">
        <f t="shared" si="12"/>
        <v>0</v>
      </c>
      <c r="AA19" s="89">
        <f t="shared" si="23"/>
        <v>0</v>
      </c>
      <c r="AB19" s="89">
        <f t="shared" si="23"/>
        <v>0</v>
      </c>
      <c r="AC19" s="89">
        <f t="shared" si="23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8346500</v>
      </c>
      <c r="AN19" s="89">
        <f t="shared" si="3"/>
        <v>6145467.3000000007</v>
      </c>
      <c r="AO19" s="89">
        <f t="shared" si="3"/>
        <v>-2201032.6999999997</v>
      </c>
      <c r="AP19" s="192">
        <f t="shared" si="19"/>
        <v>8346500</v>
      </c>
      <c r="AQ19" s="192">
        <f t="shared" si="20"/>
        <v>6145467.3000000007</v>
      </c>
    </row>
    <row r="20" spans="1:43" ht="11.25">
      <c r="A20" s="13">
        <v>13</v>
      </c>
      <c r="B20" s="15" t="s">
        <v>15</v>
      </c>
      <c r="C20" s="398">
        <v>620200</v>
      </c>
      <c r="D20" s="398">
        <v>503746.31</v>
      </c>
      <c r="E20" s="323">
        <f t="shared" si="5"/>
        <v>-116453.69</v>
      </c>
      <c r="F20" s="398">
        <v>3553100</v>
      </c>
      <c r="G20" s="398">
        <v>2956069.27</v>
      </c>
      <c r="H20" s="323">
        <f t="shared" si="6"/>
        <v>-597030.73</v>
      </c>
      <c r="I20" s="319"/>
      <c r="J20" s="319"/>
      <c r="K20" s="323">
        <f t="shared" si="7"/>
        <v>0</v>
      </c>
      <c r="L20" s="319"/>
      <c r="M20" s="319"/>
      <c r="N20" s="323">
        <f t="shared" si="8"/>
        <v>0</v>
      </c>
      <c r="O20" s="319"/>
      <c r="P20" s="319"/>
      <c r="Q20" s="323">
        <f t="shared" si="9"/>
        <v>0</v>
      </c>
      <c r="R20" s="319"/>
      <c r="S20" s="319"/>
      <c r="T20" s="323">
        <f t="shared" si="10"/>
        <v>0</v>
      </c>
      <c r="U20" s="89">
        <f t="shared" si="11"/>
        <v>4173300</v>
      </c>
      <c r="V20" s="89">
        <f t="shared" si="1"/>
        <v>3459815.58</v>
      </c>
      <c r="W20" s="89">
        <f t="shared" si="1"/>
        <v>-713484.41999999993</v>
      </c>
      <c r="X20" s="94"/>
      <c r="Y20" s="94"/>
      <c r="Z20" s="85">
        <f t="shared" si="12"/>
        <v>0</v>
      </c>
      <c r="AA20" s="89">
        <f t="shared" si="23"/>
        <v>0</v>
      </c>
      <c r="AB20" s="89">
        <f t="shared" si="23"/>
        <v>0</v>
      </c>
      <c r="AC20" s="89">
        <f t="shared" si="23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4173300</v>
      </c>
      <c r="AN20" s="89">
        <f t="shared" si="3"/>
        <v>3459815.58</v>
      </c>
      <c r="AO20" s="89">
        <f t="shared" si="3"/>
        <v>-713484.41999999993</v>
      </c>
      <c r="AP20" s="192">
        <f t="shared" si="19"/>
        <v>4173300</v>
      </c>
      <c r="AQ20" s="192">
        <f t="shared" si="20"/>
        <v>3459815.58</v>
      </c>
    </row>
    <row r="21" spans="1:43" ht="11.25">
      <c r="A21" s="13">
        <v>14</v>
      </c>
      <c r="B21" s="15" t="s">
        <v>17</v>
      </c>
      <c r="C21" s="398">
        <v>619900</v>
      </c>
      <c r="D21" s="398">
        <v>437609.18</v>
      </c>
      <c r="E21" s="323">
        <f t="shared" si="5"/>
        <v>-182290.82</v>
      </c>
      <c r="F21" s="398">
        <v>3553100</v>
      </c>
      <c r="G21" s="398">
        <v>2609545.11</v>
      </c>
      <c r="H21" s="323">
        <f t="shared" si="6"/>
        <v>-943554.89000000013</v>
      </c>
      <c r="I21" s="319"/>
      <c r="J21" s="319"/>
      <c r="K21" s="323">
        <f t="shared" si="7"/>
        <v>0</v>
      </c>
      <c r="L21" s="319"/>
      <c r="M21" s="319"/>
      <c r="N21" s="323">
        <f t="shared" si="8"/>
        <v>0</v>
      </c>
      <c r="O21" s="319"/>
      <c r="P21" s="319"/>
      <c r="Q21" s="323">
        <f t="shared" si="9"/>
        <v>0</v>
      </c>
      <c r="R21" s="319"/>
      <c r="S21" s="319"/>
      <c r="T21" s="323">
        <f t="shared" si="10"/>
        <v>0</v>
      </c>
      <c r="U21" s="89">
        <f t="shared" si="11"/>
        <v>4173000</v>
      </c>
      <c r="V21" s="89">
        <f t="shared" si="1"/>
        <v>3047154.29</v>
      </c>
      <c r="W21" s="89">
        <f t="shared" si="1"/>
        <v>-1125845.7100000002</v>
      </c>
      <c r="X21" s="94"/>
      <c r="Y21" s="94"/>
      <c r="Z21" s="85">
        <f t="shared" si="12"/>
        <v>0</v>
      </c>
      <c r="AA21" s="89">
        <f t="shared" si="23"/>
        <v>0</v>
      </c>
      <c r="AB21" s="89">
        <f t="shared" si="23"/>
        <v>0</v>
      </c>
      <c r="AC21" s="89">
        <f t="shared" si="23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4173000</v>
      </c>
      <c r="AN21" s="89">
        <f t="shared" si="3"/>
        <v>3047154.29</v>
      </c>
      <c r="AO21" s="89">
        <f t="shared" si="3"/>
        <v>-1125845.7100000002</v>
      </c>
      <c r="AP21" s="192">
        <f t="shared" si="19"/>
        <v>4173000</v>
      </c>
      <c r="AQ21" s="192">
        <f t="shared" si="20"/>
        <v>3047154.29</v>
      </c>
    </row>
    <row r="22" spans="1:43" ht="11.25">
      <c r="A22" s="13">
        <v>15</v>
      </c>
      <c r="B22" s="15" t="s">
        <v>18</v>
      </c>
      <c r="C22" s="398">
        <v>2480200</v>
      </c>
      <c r="D22" s="398">
        <v>1813796.73</v>
      </c>
      <c r="E22" s="323">
        <f t="shared" si="5"/>
        <v>-666403.27</v>
      </c>
      <c r="F22" s="398">
        <v>14212900</v>
      </c>
      <c r="G22" s="398">
        <v>10440966.98</v>
      </c>
      <c r="H22" s="323">
        <f t="shared" si="6"/>
        <v>-3771933.0199999996</v>
      </c>
      <c r="I22" s="319"/>
      <c r="J22" s="319"/>
      <c r="K22" s="323">
        <f t="shared" si="7"/>
        <v>0</v>
      </c>
      <c r="L22" s="319"/>
      <c r="M22" s="319"/>
      <c r="N22" s="323">
        <f t="shared" si="8"/>
        <v>0</v>
      </c>
      <c r="O22" s="319"/>
      <c r="P22" s="319"/>
      <c r="Q22" s="323">
        <f t="shared" si="9"/>
        <v>0</v>
      </c>
      <c r="R22" s="319"/>
      <c r="S22" s="319"/>
      <c r="T22" s="323">
        <f t="shared" si="10"/>
        <v>0</v>
      </c>
      <c r="U22" s="89">
        <f t="shared" si="11"/>
        <v>16693100</v>
      </c>
      <c r="V22" s="89">
        <f t="shared" si="1"/>
        <v>12254763.710000001</v>
      </c>
      <c r="W22" s="89">
        <f t="shared" si="1"/>
        <v>-4438336.2899999991</v>
      </c>
      <c r="X22" s="94"/>
      <c r="Y22" s="94"/>
      <c r="Z22" s="85">
        <f t="shared" si="12"/>
        <v>0</v>
      </c>
      <c r="AA22" s="89">
        <f t="shared" si="23"/>
        <v>0</v>
      </c>
      <c r="AB22" s="89">
        <f t="shared" si="23"/>
        <v>0</v>
      </c>
      <c r="AC22" s="89">
        <f t="shared" si="23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16693100</v>
      </c>
      <c r="AN22" s="89">
        <f t="shared" si="3"/>
        <v>12254763.710000001</v>
      </c>
      <c r="AO22" s="89">
        <f t="shared" si="3"/>
        <v>-4438336.2899999991</v>
      </c>
      <c r="AP22" s="192">
        <f t="shared" si="19"/>
        <v>16693100</v>
      </c>
      <c r="AQ22" s="192">
        <f t="shared" si="20"/>
        <v>12254763.710000001</v>
      </c>
    </row>
    <row r="23" spans="1:43" ht="11.25">
      <c r="A23" s="55">
        <v>16</v>
      </c>
      <c r="B23" s="56" t="s">
        <v>34</v>
      </c>
      <c r="C23" s="163">
        <f>SUM(C24:C27)</f>
        <v>0</v>
      </c>
      <c r="D23" s="163">
        <f>SUM(D24:D27)</f>
        <v>0</v>
      </c>
      <c r="E23" s="323">
        <f t="shared" si="5"/>
        <v>0</v>
      </c>
      <c r="F23" s="163">
        <f>SUM(F24:F27)</f>
        <v>70427400</v>
      </c>
      <c r="G23" s="163">
        <f>SUM(G24:G27)</f>
        <v>42168512.200000003</v>
      </c>
      <c r="H23" s="323">
        <f t="shared" si="6"/>
        <v>-28258887.799999997</v>
      </c>
      <c r="I23" s="163">
        <f>SUM(I24:I27)</f>
        <v>56938000</v>
      </c>
      <c r="J23" s="163">
        <f>SUM(J24:J27)</f>
        <v>37889110.590000004</v>
      </c>
      <c r="K23" s="323">
        <f t="shared" si="7"/>
        <v>-19048889.409999996</v>
      </c>
      <c r="L23" s="163">
        <f>SUM(L24:L27)</f>
        <v>58408800</v>
      </c>
      <c r="M23" s="163">
        <f>SUM(M24:M27)</f>
        <v>57359800.019999996</v>
      </c>
      <c r="N23" s="323">
        <f t="shared" si="8"/>
        <v>-1048999.9800000042</v>
      </c>
      <c r="O23" s="163">
        <f>SUM(O24:O27)</f>
        <v>122590400</v>
      </c>
      <c r="P23" s="163">
        <f>SUM(P24:P27)</f>
        <v>117418869.99000001</v>
      </c>
      <c r="Q23" s="323">
        <f t="shared" si="9"/>
        <v>-5171530.0099999905</v>
      </c>
      <c r="R23" s="163">
        <f>SUM(R24:R27)</f>
        <v>63050400</v>
      </c>
      <c r="S23" s="163">
        <f>S24+S25+S26</f>
        <v>61504199.440000005</v>
      </c>
      <c r="T23" s="323">
        <f t="shared" si="10"/>
        <v>-1546200.5599999949</v>
      </c>
      <c r="U23" s="88">
        <f t="shared" si="11"/>
        <v>371415000</v>
      </c>
      <c r="V23" s="88">
        <f t="shared" si="11"/>
        <v>316340492.24000001</v>
      </c>
      <c r="W23" s="88">
        <f t="shared" si="11"/>
        <v>-55074507.759999983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3"/>
        <v>0</v>
      </c>
      <c r="AB23" s="88">
        <f t="shared" si="23"/>
        <v>0</v>
      </c>
      <c r="AC23" s="88">
        <f t="shared" si="23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4">SUM(AD23+AG23)</f>
        <v>0</v>
      </c>
      <c r="AK23" s="88">
        <f t="shared" si="24"/>
        <v>0</v>
      </c>
      <c r="AL23" s="88">
        <f t="shared" si="24"/>
        <v>0</v>
      </c>
      <c r="AM23" s="88">
        <f t="shared" si="17"/>
        <v>371415000</v>
      </c>
      <c r="AN23" s="88">
        <f t="shared" si="17"/>
        <v>316340492.24000001</v>
      </c>
      <c r="AO23" s="88">
        <f t="shared" si="17"/>
        <v>-55074507.759999983</v>
      </c>
      <c r="AP23" s="192">
        <f t="shared" si="19"/>
        <v>70427400</v>
      </c>
      <c r="AQ23" s="192">
        <f t="shared" si="20"/>
        <v>42168512.199999981</v>
      </c>
    </row>
    <row r="24" spans="1:43" ht="11.25">
      <c r="A24" s="13">
        <v>17</v>
      </c>
      <c r="B24" s="1" t="s">
        <v>19</v>
      </c>
      <c r="C24" s="319"/>
      <c r="D24" s="319"/>
      <c r="E24" s="323">
        <f t="shared" si="5"/>
        <v>0</v>
      </c>
      <c r="F24" s="398">
        <v>22450000</v>
      </c>
      <c r="G24" s="398">
        <v>16442668.199999999</v>
      </c>
      <c r="H24" s="323">
        <f t="shared" si="6"/>
        <v>-6007331.8000000007</v>
      </c>
      <c r="I24" s="398">
        <v>2400000</v>
      </c>
      <c r="J24" s="398">
        <v>1897902.59</v>
      </c>
      <c r="K24" s="323">
        <f t="shared" si="7"/>
        <v>-502097.40999999992</v>
      </c>
      <c r="L24" s="398">
        <v>8640000</v>
      </c>
      <c r="M24" s="398">
        <v>6254937.6200000001</v>
      </c>
      <c r="N24" s="323">
        <f t="shared" si="8"/>
        <v>-2385062.38</v>
      </c>
      <c r="O24" s="398">
        <v>13484000</v>
      </c>
      <c r="P24" s="398">
        <v>13876378.310000001</v>
      </c>
      <c r="Q24" s="323">
        <f t="shared" si="9"/>
        <v>392378.31000000052</v>
      </c>
      <c r="R24" s="398">
        <v>11613600</v>
      </c>
      <c r="S24" s="398">
        <v>9279156.6999999993</v>
      </c>
      <c r="T24" s="323">
        <f t="shared" si="10"/>
        <v>-2334443.3000000007</v>
      </c>
      <c r="U24" s="89">
        <f t="shared" si="11"/>
        <v>58587600</v>
      </c>
      <c r="V24" s="89">
        <f t="shared" si="11"/>
        <v>47751043.420000002</v>
      </c>
      <c r="W24" s="89">
        <f t="shared" si="11"/>
        <v>-10836556.58</v>
      </c>
      <c r="X24" s="94"/>
      <c r="Y24" s="94"/>
      <c r="Z24" s="85">
        <f t="shared" si="12"/>
        <v>0</v>
      </c>
      <c r="AA24" s="89">
        <f t="shared" si="23"/>
        <v>0</v>
      </c>
      <c r="AB24" s="89">
        <f t="shared" si="23"/>
        <v>0</v>
      </c>
      <c r="AC24" s="89">
        <f t="shared" si="23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4"/>
        <v>0</v>
      </c>
      <c r="AK24" s="89">
        <f t="shared" si="24"/>
        <v>0</v>
      </c>
      <c r="AL24" s="89">
        <f t="shared" si="24"/>
        <v>0</v>
      </c>
      <c r="AM24" s="89">
        <f t="shared" si="17"/>
        <v>58587600</v>
      </c>
      <c r="AN24" s="89">
        <f t="shared" si="17"/>
        <v>47751043.420000002</v>
      </c>
      <c r="AO24" s="89">
        <f t="shared" si="17"/>
        <v>-10836556.58</v>
      </c>
      <c r="AP24" s="192">
        <f t="shared" si="19"/>
        <v>22450000</v>
      </c>
      <c r="AQ24" s="192">
        <f t="shared" si="20"/>
        <v>16442668.199999999</v>
      </c>
    </row>
    <row r="25" spans="1:43" ht="11.25">
      <c r="A25" s="13">
        <v>18</v>
      </c>
      <c r="B25" s="1" t="s">
        <v>20</v>
      </c>
      <c r="C25" s="319"/>
      <c r="D25" s="319"/>
      <c r="E25" s="323">
        <f t="shared" si="5"/>
        <v>0</v>
      </c>
      <c r="F25" s="398">
        <v>42994400</v>
      </c>
      <c r="G25" s="398">
        <v>24272040</v>
      </c>
      <c r="H25" s="323">
        <f t="shared" si="6"/>
        <v>-18722360</v>
      </c>
      <c r="I25" s="398">
        <v>52209200</v>
      </c>
      <c r="J25" s="398">
        <v>34881000</v>
      </c>
      <c r="K25" s="323">
        <f t="shared" si="7"/>
        <v>-17328200</v>
      </c>
      <c r="L25" s="398">
        <v>42968800</v>
      </c>
      <c r="M25" s="398">
        <v>43365360</v>
      </c>
      <c r="N25" s="323">
        <f t="shared" si="8"/>
        <v>396560</v>
      </c>
      <c r="O25" s="398">
        <v>95306400</v>
      </c>
      <c r="P25" s="398">
        <v>87892902.760000005</v>
      </c>
      <c r="Q25" s="323">
        <f t="shared" si="9"/>
        <v>-7413497.2399999946</v>
      </c>
      <c r="R25" s="398">
        <v>46546400</v>
      </c>
      <c r="S25" s="398">
        <v>46678500</v>
      </c>
      <c r="T25" s="323">
        <f t="shared" si="10"/>
        <v>132100</v>
      </c>
      <c r="U25" s="89">
        <f t="shared" si="11"/>
        <v>280025200</v>
      </c>
      <c r="V25" s="89">
        <f t="shared" si="11"/>
        <v>237089802.75999999</v>
      </c>
      <c r="W25" s="89">
        <f t="shared" si="11"/>
        <v>-42935397.239999995</v>
      </c>
      <c r="X25" s="94"/>
      <c r="Y25" s="94"/>
      <c r="Z25" s="85">
        <f t="shared" si="12"/>
        <v>0</v>
      </c>
      <c r="AA25" s="89">
        <f t="shared" si="23"/>
        <v>0</v>
      </c>
      <c r="AB25" s="89">
        <f t="shared" si="23"/>
        <v>0</v>
      </c>
      <c r="AC25" s="89">
        <f t="shared" si="23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4"/>
        <v>0</v>
      </c>
      <c r="AK25" s="89">
        <f t="shared" si="24"/>
        <v>0</v>
      </c>
      <c r="AL25" s="89">
        <f t="shared" si="24"/>
        <v>0</v>
      </c>
      <c r="AM25" s="89">
        <f t="shared" si="17"/>
        <v>280025200</v>
      </c>
      <c r="AN25" s="89">
        <f t="shared" si="17"/>
        <v>237089802.75999999</v>
      </c>
      <c r="AO25" s="89">
        <f t="shared" si="17"/>
        <v>-42935397.239999995</v>
      </c>
      <c r="AP25" s="192">
        <f t="shared" si="19"/>
        <v>42994400</v>
      </c>
      <c r="AQ25" s="192">
        <f t="shared" si="20"/>
        <v>24272039.999999985</v>
      </c>
    </row>
    <row r="26" spans="1:43" ht="11.25">
      <c r="A26" s="13">
        <v>19</v>
      </c>
      <c r="B26" s="1" t="s">
        <v>21</v>
      </c>
      <c r="C26" s="319"/>
      <c r="D26" s="319"/>
      <c r="E26" s="323">
        <f t="shared" si="5"/>
        <v>0</v>
      </c>
      <c r="F26" s="398">
        <v>4983000</v>
      </c>
      <c r="G26" s="398">
        <v>1453804</v>
      </c>
      <c r="H26" s="323">
        <f t="shared" si="6"/>
        <v>-3529196</v>
      </c>
      <c r="I26" s="398">
        <v>2328800</v>
      </c>
      <c r="J26" s="398">
        <v>1110208</v>
      </c>
      <c r="K26" s="323">
        <f t="shared" si="7"/>
        <v>-1218592</v>
      </c>
      <c r="L26" s="398">
        <v>6800000</v>
      </c>
      <c r="M26" s="398">
        <v>7739502.4000000004</v>
      </c>
      <c r="N26" s="323">
        <f t="shared" si="8"/>
        <v>939502.40000000037</v>
      </c>
      <c r="O26" s="398">
        <v>13800000</v>
      </c>
      <c r="P26" s="398">
        <v>15649588.92</v>
      </c>
      <c r="Q26" s="323">
        <f t="shared" si="9"/>
        <v>1849588.92</v>
      </c>
      <c r="R26" s="398">
        <v>4890400</v>
      </c>
      <c r="S26" s="398">
        <v>5546542.7400000002</v>
      </c>
      <c r="T26" s="323">
        <f t="shared" si="10"/>
        <v>656142.74000000022</v>
      </c>
      <c r="U26" s="89">
        <f t="shared" si="11"/>
        <v>32802200</v>
      </c>
      <c r="V26" s="89">
        <f t="shared" si="11"/>
        <v>31499646.060000002</v>
      </c>
      <c r="W26" s="89">
        <f t="shared" si="11"/>
        <v>-1302553.9399999995</v>
      </c>
      <c r="X26" s="94"/>
      <c r="Y26" s="94"/>
      <c r="Z26" s="85">
        <f t="shared" si="12"/>
        <v>0</v>
      </c>
      <c r="AA26" s="89">
        <f t="shared" si="23"/>
        <v>0</v>
      </c>
      <c r="AB26" s="89">
        <f t="shared" si="23"/>
        <v>0</v>
      </c>
      <c r="AC26" s="89">
        <f t="shared" si="23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4"/>
        <v>0</v>
      </c>
      <c r="AK26" s="89">
        <f t="shared" si="24"/>
        <v>0</v>
      </c>
      <c r="AL26" s="89">
        <f t="shared" si="24"/>
        <v>0</v>
      </c>
      <c r="AM26" s="89">
        <f t="shared" si="17"/>
        <v>32802200</v>
      </c>
      <c r="AN26" s="89">
        <f t="shared" si="17"/>
        <v>31499646.060000002</v>
      </c>
      <c r="AO26" s="89">
        <f t="shared" si="17"/>
        <v>-1302553.9399999995</v>
      </c>
      <c r="AP26" s="192">
        <f t="shared" si="19"/>
        <v>4983000</v>
      </c>
      <c r="AQ26" s="192">
        <f t="shared" si="20"/>
        <v>1453804.0000000037</v>
      </c>
    </row>
    <row r="27" spans="1:43" ht="11.25">
      <c r="A27" s="13">
        <v>20</v>
      </c>
      <c r="B27" s="1" t="s">
        <v>73</v>
      </c>
      <c r="C27" s="319"/>
      <c r="D27" s="319"/>
      <c r="E27" s="323">
        <f t="shared" si="5"/>
        <v>0</v>
      </c>
      <c r="F27" s="319"/>
      <c r="G27" s="319"/>
      <c r="H27" s="323">
        <f t="shared" si="6"/>
        <v>0</v>
      </c>
      <c r="I27" s="319"/>
      <c r="J27" s="319"/>
      <c r="K27" s="323">
        <f t="shared" si="7"/>
        <v>0</v>
      </c>
      <c r="L27" s="319"/>
      <c r="M27" s="319"/>
      <c r="N27" s="323">
        <f t="shared" si="8"/>
        <v>0</v>
      </c>
      <c r="O27" s="319"/>
      <c r="P27" s="319"/>
      <c r="Q27" s="323">
        <f t="shared" si="9"/>
        <v>0</v>
      </c>
      <c r="R27" s="319"/>
      <c r="S27" s="319"/>
      <c r="T27" s="323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3"/>
        <v>0</v>
      </c>
      <c r="AB27" s="89">
        <f t="shared" si="23"/>
        <v>0</v>
      </c>
      <c r="AC27" s="89">
        <f t="shared" si="23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4"/>
        <v>0</v>
      </c>
      <c r="AK27" s="89">
        <f t="shared" si="24"/>
        <v>0</v>
      </c>
      <c r="AL27" s="89">
        <f t="shared" si="24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55">
        <v>21</v>
      </c>
      <c r="B28" s="56" t="s">
        <v>35</v>
      </c>
      <c r="C28" s="163">
        <f>SUM(C29:C34)</f>
        <v>5133600</v>
      </c>
      <c r="D28" s="163">
        <f>SUM(D29:D34)</f>
        <v>1703490</v>
      </c>
      <c r="E28" s="323">
        <f t="shared" si="5"/>
        <v>-3430110</v>
      </c>
      <c r="F28" s="163">
        <f>SUM(F29:F34)</f>
        <v>19412000</v>
      </c>
      <c r="G28" s="163">
        <f>SUM(G29:G34)</f>
        <v>13709034.15</v>
      </c>
      <c r="H28" s="323">
        <f t="shared" si="6"/>
        <v>-5702965.8499999996</v>
      </c>
      <c r="I28" s="163">
        <f>SUM(I29:I34)</f>
        <v>0</v>
      </c>
      <c r="J28" s="163">
        <f>SUM(J29:J34)</f>
        <v>0</v>
      </c>
      <c r="K28" s="323">
        <f t="shared" si="7"/>
        <v>0</v>
      </c>
      <c r="L28" s="163">
        <f>SUM(L29:L34)</f>
        <v>0</v>
      </c>
      <c r="M28" s="163">
        <f>SUM(M29:M34)</f>
        <v>0</v>
      </c>
      <c r="N28" s="323">
        <f t="shared" si="8"/>
        <v>0</v>
      </c>
      <c r="O28" s="163">
        <f>SUM(O29:O34)</f>
        <v>0</v>
      </c>
      <c r="P28" s="163">
        <f>SUM(P29:P34)</f>
        <v>0</v>
      </c>
      <c r="Q28" s="323">
        <f t="shared" si="9"/>
        <v>0</v>
      </c>
      <c r="R28" s="163">
        <f>SUM(R29:R34)</f>
        <v>0</v>
      </c>
      <c r="S28" s="163">
        <f>SUM(S29:S34)</f>
        <v>0</v>
      </c>
      <c r="T28" s="323">
        <f t="shared" si="10"/>
        <v>0</v>
      </c>
      <c r="U28" s="88">
        <f t="shared" si="11"/>
        <v>24545600</v>
      </c>
      <c r="V28" s="88">
        <f t="shared" si="11"/>
        <v>15412524.15</v>
      </c>
      <c r="W28" s="88">
        <f t="shared" si="11"/>
        <v>-9133075.8499999996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3"/>
        <v>0</v>
      </c>
      <c r="AB28" s="88">
        <f t="shared" si="23"/>
        <v>0</v>
      </c>
      <c r="AC28" s="88">
        <f t="shared" si="23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4"/>
        <v>0</v>
      </c>
      <c r="AK28" s="88">
        <f t="shared" si="24"/>
        <v>0</v>
      </c>
      <c r="AL28" s="88">
        <f t="shared" si="24"/>
        <v>0</v>
      </c>
      <c r="AM28" s="88">
        <f t="shared" si="17"/>
        <v>24545600</v>
      </c>
      <c r="AN28" s="88">
        <f t="shared" si="17"/>
        <v>15412524.15</v>
      </c>
      <c r="AO28" s="88">
        <f t="shared" si="17"/>
        <v>-9133075.8499999996</v>
      </c>
      <c r="AP28" s="192">
        <f t="shared" si="19"/>
        <v>24545600</v>
      </c>
      <c r="AQ28" s="192">
        <f t="shared" si="20"/>
        <v>15412524.15</v>
      </c>
    </row>
    <row r="29" spans="1:43" ht="11.25">
      <c r="A29" s="13">
        <v>22</v>
      </c>
      <c r="B29" s="1" t="s">
        <v>22</v>
      </c>
      <c r="C29" s="398">
        <v>1200000</v>
      </c>
      <c r="D29" s="398">
        <v>467900</v>
      </c>
      <c r="E29" s="323">
        <f t="shared" si="5"/>
        <v>-732100</v>
      </c>
      <c r="F29" s="398">
        <v>3387700</v>
      </c>
      <c r="G29" s="398">
        <v>2466500</v>
      </c>
      <c r="H29" s="323">
        <f t="shared" si="6"/>
        <v>-921200</v>
      </c>
      <c r="I29" s="319"/>
      <c r="J29" s="319"/>
      <c r="K29" s="323">
        <f t="shared" si="7"/>
        <v>0</v>
      </c>
      <c r="L29" s="319"/>
      <c r="M29" s="319"/>
      <c r="N29" s="323">
        <f t="shared" si="8"/>
        <v>0</v>
      </c>
      <c r="O29" s="319"/>
      <c r="P29" s="319"/>
      <c r="Q29" s="323">
        <f t="shared" si="9"/>
        <v>0</v>
      </c>
      <c r="R29" s="319"/>
      <c r="S29" s="319"/>
      <c r="T29" s="323">
        <f t="shared" si="10"/>
        <v>0</v>
      </c>
      <c r="U29" s="89">
        <f t="shared" si="11"/>
        <v>4587700</v>
      </c>
      <c r="V29" s="89">
        <f t="shared" si="11"/>
        <v>2934400</v>
      </c>
      <c r="W29" s="89">
        <f t="shared" si="11"/>
        <v>-1653300</v>
      </c>
      <c r="X29" s="94"/>
      <c r="Y29" s="94"/>
      <c r="Z29" s="85">
        <f t="shared" si="12"/>
        <v>0</v>
      </c>
      <c r="AA29" s="89">
        <f t="shared" si="23"/>
        <v>0</v>
      </c>
      <c r="AB29" s="89">
        <f t="shared" si="23"/>
        <v>0</v>
      </c>
      <c r="AC29" s="89">
        <f t="shared" si="23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4"/>
        <v>0</v>
      </c>
      <c r="AK29" s="89">
        <f t="shared" si="24"/>
        <v>0</v>
      </c>
      <c r="AL29" s="89">
        <f t="shared" si="24"/>
        <v>0</v>
      </c>
      <c r="AM29" s="89">
        <f t="shared" si="17"/>
        <v>4587700</v>
      </c>
      <c r="AN29" s="89">
        <f t="shared" si="17"/>
        <v>2934400</v>
      </c>
      <c r="AO29" s="89">
        <f t="shared" si="17"/>
        <v>-1653300</v>
      </c>
      <c r="AP29" s="192">
        <f t="shared" si="19"/>
        <v>4587700</v>
      </c>
      <c r="AQ29" s="192">
        <f t="shared" si="20"/>
        <v>2934400</v>
      </c>
    </row>
    <row r="30" spans="1:43" ht="11.25">
      <c r="A30" s="13">
        <v>23</v>
      </c>
      <c r="B30" s="1" t="s">
        <v>23</v>
      </c>
      <c r="C30" s="398">
        <v>2750000</v>
      </c>
      <c r="D30" s="352">
        <v>1157240</v>
      </c>
      <c r="E30" s="323">
        <f t="shared" si="5"/>
        <v>-1592760</v>
      </c>
      <c r="F30" s="398">
        <v>10974500</v>
      </c>
      <c r="G30" s="352">
        <v>7657188</v>
      </c>
      <c r="H30" s="323">
        <f t="shared" si="6"/>
        <v>-3317312</v>
      </c>
      <c r="I30" s="319"/>
      <c r="J30" s="319"/>
      <c r="K30" s="323">
        <f t="shared" si="7"/>
        <v>0</v>
      </c>
      <c r="L30" s="319"/>
      <c r="M30" s="319"/>
      <c r="N30" s="323">
        <f t="shared" si="8"/>
        <v>0</v>
      </c>
      <c r="O30" s="319"/>
      <c r="P30" s="319"/>
      <c r="Q30" s="323">
        <f t="shared" si="9"/>
        <v>0</v>
      </c>
      <c r="R30" s="319"/>
      <c r="S30" s="319"/>
      <c r="T30" s="323">
        <f t="shared" si="10"/>
        <v>0</v>
      </c>
      <c r="U30" s="89">
        <f t="shared" si="11"/>
        <v>13724500</v>
      </c>
      <c r="V30" s="89">
        <f t="shared" si="11"/>
        <v>8814428</v>
      </c>
      <c r="W30" s="89">
        <f t="shared" si="11"/>
        <v>-4910072</v>
      </c>
      <c r="X30" s="94"/>
      <c r="Y30" s="94"/>
      <c r="Z30" s="85">
        <f t="shared" si="12"/>
        <v>0</v>
      </c>
      <c r="AA30" s="89">
        <f t="shared" si="23"/>
        <v>0</v>
      </c>
      <c r="AB30" s="89">
        <f t="shared" si="23"/>
        <v>0</v>
      </c>
      <c r="AC30" s="89">
        <f t="shared" si="23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4"/>
        <v>0</v>
      </c>
      <c r="AK30" s="89">
        <f t="shared" si="24"/>
        <v>0</v>
      </c>
      <c r="AL30" s="89">
        <f t="shared" si="24"/>
        <v>0</v>
      </c>
      <c r="AM30" s="89">
        <f t="shared" si="17"/>
        <v>13724500</v>
      </c>
      <c r="AN30" s="89">
        <f t="shared" si="17"/>
        <v>8814428</v>
      </c>
      <c r="AO30" s="89">
        <f t="shared" si="17"/>
        <v>-4910072</v>
      </c>
      <c r="AP30" s="192">
        <f t="shared" si="19"/>
        <v>13724500</v>
      </c>
      <c r="AQ30" s="192">
        <f t="shared" si="20"/>
        <v>8814428</v>
      </c>
    </row>
    <row r="31" spans="1:43" ht="11.25">
      <c r="A31" s="13">
        <v>24</v>
      </c>
      <c r="B31" s="1" t="s">
        <v>24</v>
      </c>
      <c r="C31" s="398">
        <v>400000</v>
      </c>
      <c r="D31" s="398">
        <v>42350</v>
      </c>
      <c r="E31" s="323">
        <f t="shared" si="5"/>
        <v>-357650</v>
      </c>
      <c r="F31" s="398">
        <v>2703400</v>
      </c>
      <c r="G31" s="398">
        <v>2564846.15</v>
      </c>
      <c r="H31" s="323">
        <f t="shared" si="6"/>
        <v>-138553.85000000009</v>
      </c>
      <c r="I31" s="319"/>
      <c r="J31" s="319"/>
      <c r="K31" s="323">
        <f t="shared" si="7"/>
        <v>0</v>
      </c>
      <c r="L31" s="319"/>
      <c r="M31" s="319"/>
      <c r="N31" s="323">
        <f t="shared" si="8"/>
        <v>0</v>
      </c>
      <c r="O31" s="319"/>
      <c r="P31" s="319"/>
      <c r="Q31" s="323">
        <f t="shared" si="9"/>
        <v>0</v>
      </c>
      <c r="R31" s="319"/>
      <c r="S31" s="319"/>
      <c r="T31" s="323">
        <f t="shared" si="10"/>
        <v>0</v>
      </c>
      <c r="U31" s="89">
        <f t="shared" si="11"/>
        <v>3103400</v>
      </c>
      <c r="V31" s="89">
        <f t="shared" si="11"/>
        <v>2607196.15</v>
      </c>
      <c r="W31" s="89">
        <f t="shared" si="11"/>
        <v>-496203.85000000009</v>
      </c>
      <c r="X31" s="94"/>
      <c r="Y31" s="94"/>
      <c r="Z31" s="85">
        <f t="shared" si="12"/>
        <v>0</v>
      </c>
      <c r="AA31" s="89">
        <f t="shared" si="23"/>
        <v>0</v>
      </c>
      <c r="AB31" s="89">
        <f t="shared" si="23"/>
        <v>0</v>
      </c>
      <c r="AC31" s="89">
        <f t="shared" si="23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4"/>
        <v>0</v>
      </c>
      <c r="AK31" s="89">
        <f t="shared" si="24"/>
        <v>0</v>
      </c>
      <c r="AL31" s="89">
        <f t="shared" si="24"/>
        <v>0</v>
      </c>
      <c r="AM31" s="89">
        <f t="shared" si="17"/>
        <v>3103400</v>
      </c>
      <c r="AN31" s="89">
        <f t="shared" si="17"/>
        <v>2607196.15</v>
      </c>
      <c r="AO31" s="89">
        <f t="shared" si="17"/>
        <v>-496203.85000000009</v>
      </c>
      <c r="AP31" s="192">
        <f t="shared" si="19"/>
        <v>3103400</v>
      </c>
      <c r="AQ31" s="192">
        <f t="shared" si="20"/>
        <v>2607196.15</v>
      </c>
    </row>
    <row r="32" spans="1:43" ht="11.25">
      <c r="A32" s="13">
        <v>25</v>
      </c>
      <c r="B32" s="1" t="s">
        <v>25</v>
      </c>
      <c r="C32" s="319">
        <v>250000</v>
      </c>
      <c r="D32" s="319">
        <v>0</v>
      </c>
      <c r="E32" s="323">
        <f t="shared" si="5"/>
        <v>-250000</v>
      </c>
      <c r="F32" s="319">
        <v>400000</v>
      </c>
      <c r="G32" s="319">
        <v>0</v>
      </c>
      <c r="H32" s="323">
        <f t="shared" si="6"/>
        <v>-400000</v>
      </c>
      <c r="I32" s="319"/>
      <c r="J32" s="319"/>
      <c r="K32" s="323">
        <f t="shared" si="7"/>
        <v>0</v>
      </c>
      <c r="L32" s="319"/>
      <c r="M32" s="319"/>
      <c r="N32" s="323">
        <f t="shared" si="8"/>
        <v>0</v>
      </c>
      <c r="O32" s="319"/>
      <c r="P32" s="319"/>
      <c r="Q32" s="323">
        <f t="shared" si="9"/>
        <v>0</v>
      </c>
      <c r="R32" s="319"/>
      <c r="S32" s="319"/>
      <c r="T32" s="323">
        <f t="shared" si="10"/>
        <v>0</v>
      </c>
      <c r="U32" s="89">
        <f t="shared" si="11"/>
        <v>650000</v>
      </c>
      <c r="V32" s="89">
        <f t="shared" si="11"/>
        <v>0</v>
      </c>
      <c r="W32" s="89">
        <f t="shared" si="11"/>
        <v>-650000</v>
      </c>
      <c r="X32" s="94"/>
      <c r="Y32" s="94"/>
      <c r="Z32" s="85">
        <f t="shared" si="12"/>
        <v>0</v>
      </c>
      <c r="AA32" s="89">
        <f t="shared" si="23"/>
        <v>0</v>
      </c>
      <c r="AB32" s="89">
        <f t="shared" si="23"/>
        <v>0</v>
      </c>
      <c r="AC32" s="89">
        <f t="shared" si="23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4"/>
        <v>0</v>
      </c>
      <c r="AK32" s="89">
        <f t="shared" si="24"/>
        <v>0</v>
      </c>
      <c r="AL32" s="89">
        <f t="shared" si="24"/>
        <v>0</v>
      </c>
      <c r="AM32" s="89">
        <f t="shared" si="17"/>
        <v>650000</v>
      </c>
      <c r="AN32" s="89">
        <f t="shared" si="17"/>
        <v>0</v>
      </c>
      <c r="AO32" s="89">
        <f t="shared" si="17"/>
        <v>-650000</v>
      </c>
      <c r="AP32" s="192">
        <f t="shared" si="19"/>
        <v>650000</v>
      </c>
      <c r="AQ32" s="192">
        <f t="shared" si="20"/>
        <v>0</v>
      </c>
    </row>
    <row r="33" spans="1:43" ht="11.25">
      <c r="A33" s="13">
        <v>26</v>
      </c>
      <c r="B33" s="1" t="s">
        <v>26</v>
      </c>
      <c r="C33" s="319"/>
      <c r="D33" s="319"/>
      <c r="E33" s="323">
        <f t="shared" si="5"/>
        <v>0</v>
      </c>
      <c r="F33" s="319">
        <v>280000</v>
      </c>
      <c r="G33" s="319">
        <v>120000</v>
      </c>
      <c r="H33" s="323">
        <f t="shared" si="6"/>
        <v>-160000</v>
      </c>
      <c r="I33" s="319"/>
      <c r="J33" s="319"/>
      <c r="K33" s="323">
        <f t="shared" si="7"/>
        <v>0</v>
      </c>
      <c r="L33" s="319"/>
      <c r="M33" s="319"/>
      <c r="N33" s="323">
        <f t="shared" si="8"/>
        <v>0</v>
      </c>
      <c r="O33" s="319"/>
      <c r="P33" s="319"/>
      <c r="Q33" s="323">
        <f t="shared" si="9"/>
        <v>0</v>
      </c>
      <c r="R33" s="319"/>
      <c r="S33" s="319"/>
      <c r="T33" s="323">
        <f t="shared" si="10"/>
        <v>0</v>
      </c>
      <c r="U33" s="89">
        <f t="shared" si="11"/>
        <v>280000</v>
      </c>
      <c r="V33" s="89">
        <f t="shared" si="11"/>
        <v>120000</v>
      </c>
      <c r="W33" s="89">
        <f t="shared" si="11"/>
        <v>-160000</v>
      </c>
      <c r="X33" s="94"/>
      <c r="Y33" s="94"/>
      <c r="Z33" s="85">
        <f t="shared" si="12"/>
        <v>0</v>
      </c>
      <c r="AA33" s="89">
        <f t="shared" si="23"/>
        <v>0</v>
      </c>
      <c r="AB33" s="89">
        <f t="shared" si="23"/>
        <v>0</v>
      </c>
      <c r="AC33" s="89">
        <f t="shared" si="23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4"/>
        <v>0</v>
      </c>
      <c r="AK33" s="89">
        <f t="shared" si="24"/>
        <v>0</v>
      </c>
      <c r="AL33" s="89">
        <f t="shared" si="24"/>
        <v>0</v>
      </c>
      <c r="AM33" s="89">
        <f t="shared" si="17"/>
        <v>280000</v>
      </c>
      <c r="AN33" s="89">
        <f t="shared" si="17"/>
        <v>120000</v>
      </c>
      <c r="AO33" s="89">
        <f t="shared" si="17"/>
        <v>-160000</v>
      </c>
      <c r="AP33" s="192">
        <f t="shared" si="19"/>
        <v>280000</v>
      </c>
      <c r="AQ33" s="192">
        <f t="shared" si="20"/>
        <v>120000</v>
      </c>
    </row>
    <row r="34" spans="1:43" ht="11.25">
      <c r="A34" s="13">
        <v>27</v>
      </c>
      <c r="B34" s="1" t="s">
        <v>27</v>
      </c>
      <c r="C34" s="398">
        <v>533600</v>
      </c>
      <c r="D34" s="352">
        <v>36000</v>
      </c>
      <c r="E34" s="323">
        <f t="shared" si="5"/>
        <v>-497600</v>
      </c>
      <c r="F34" s="398">
        <v>1666400</v>
      </c>
      <c r="G34" s="398">
        <v>900500</v>
      </c>
      <c r="H34" s="323">
        <f t="shared" si="6"/>
        <v>-765900</v>
      </c>
      <c r="I34" s="319"/>
      <c r="J34" s="319"/>
      <c r="K34" s="323">
        <f t="shared" si="7"/>
        <v>0</v>
      </c>
      <c r="L34" s="319"/>
      <c r="M34" s="319"/>
      <c r="N34" s="323">
        <f t="shared" si="8"/>
        <v>0</v>
      </c>
      <c r="O34" s="319"/>
      <c r="P34" s="319"/>
      <c r="Q34" s="323">
        <f t="shared" si="9"/>
        <v>0</v>
      </c>
      <c r="R34" s="319"/>
      <c r="S34" s="319"/>
      <c r="T34" s="323">
        <f t="shared" si="10"/>
        <v>0</v>
      </c>
      <c r="U34" s="89">
        <f t="shared" si="11"/>
        <v>2200000</v>
      </c>
      <c r="V34" s="89">
        <f t="shared" si="11"/>
        <v>936500</v>
      </c>
      <c r="W34" s="89">
        <f t="shared" si="11"/>
        <v>-1263500</v>
      </c>
      <c r="X34" s="94"/>
      <c r="Y34" s="94"/>
      <c r="Z34" s="85">
        <f t="shared" si="12"/>
        <v>0</v>
      </c>
      <c r="AA34" s="89">
        <f t="shared" si="23"/>
        <v>0</v>
      </c>
      <c r="AB34" s="89">
        <f t="shared" si="23"/>
        <v>0</v>
      </c>
      <c r="AC34" s="89">
        <f t="shared" si="23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4"/>
        <v>0</v>
      </c>
      <c r="AK34" s="89">
        <f t="shared" si="24"/>
        <v>0</v>
      </c>
      <c r="AL34" s="89">
        <f t="shared" si="24"/>
        <v>0</v>
      </c>
      <c r="AM34" s="89">
        <f t="shared" si="17"/>
        <v>2200000</v>
      </c>
      <c r="AN34" s="89">
        <f t="shared" si="17"/>
        <v>936500</v>
      </c>
      <c r="AO34" s="89">
        <f t="shared" si="17"/>
        <v>-1263500</v>
      </c>
      <c r="AP34" s="192">
        <f t="shared" si="19"/>
        <v>2200000</v>
      </c>
      <c r="AQ34" s="192">
        <f t="shared" si="20"/>
        <v>936500</v>
      </c>
    </row>
    <row r="35" spans="1:43" ht="11.25">
      <c r="A35" s="55">
        <v>28</v>
      </c>
      <c r="B35" s="56" t="s">
        <v>36</v>
      </c>
      <c r="C35" s="163">
        <f>SUM(C36:C38)</f>
        <v>0</v>
      </c>
      <c r="D35" s="163">
        <f>SUM(D36:D38)</f>
        <v>0</v>
      </c>
      <c r="E35" s="323">
        <f t="shared" si="5"/>
        <v>0</v>
      </c>
      <c r="F35" s="163">
        <f>SUM(F36:F38)</f>
        <v>42000</v>
      </c>
      <c r="G35" s="163">
        <f>SUM(G36:G38)</f>
        <v>42000</v>
      </c>
      <c r="H35" s="323">
        <f t="shared" si="6"/>
        <v>0</v>
      </c>
      <c r="I35" s="163">
        <f>SUM(I36:I38)</f>
        <v>0</v>
      </c>
      <c r="J35" s="163">
        <f>SUM(J36:J38)</f>
        <v>0</v>
      </c>
      <c r="K35" s="323">
        <f t="shared" si="7"/>
        <v>0</v>
      </c>
      <c r="L35" s="163">
        <f>SUM(L36:L38)</f>
        <v>0</v>
      </c>
      <c r="M35" s="163">
        <f>SUM(M36:M38)</f>
        <v>0</v>
      </c>
      <c r="N35" s="323">
        <f t="shared" si="8"/>
        <v>0</v>
      </c>
      <c r="O35" s="163">
        <f>SUM(O36:O38)</f>
        <v>0</v>
      </c>
      <c r="P35" s="163">
        <f>SUM(P36:P38)</f>
        <v>0</v>
      </c>
      <c r="Q35" s="323">
        <f t="shared" si="9"/>
        <v>0</v>
      </c>
      <c r="R35" s="163">
        <f>SUM(R36:R38)</f>
        <v>0</v>
      </c>
      <c r="S35" s="163">
        <f>SUM(S36:S38)</f>
        <v>0</v>
      </c>
      <c r="T35" s="323">
        <f t="shared" si="10"/>
        <v>0</v>
      </c>
      <c r="U35" s="88">
        <f t="shared" si="11"/>
        <v>42000</v>
      </c>
      <c r="V35" s="88">
        <f t="shared" si="11"/>
        <v>42000</v>
      </c>
      <c r="W35" s="88">
        <f t="shared" si="11"/>
        <v>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3"/>
        <v>0</v>
      </c>
      <c r="AB35" s="88">
        <f t="shared" si="23"/>
        <v>0</v>
      </c>
      <c r="AC35" s="88">
        <f t="shared" si="23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4"/>
        <v>0</v>
      </c>
      <c r="AK35" s="88">
        <f t="shared" si="24"/>
        <v>0</v>
      </c>
      <c r="AL35" s="88">
        <f t="shared" si="24"/>
        <v>0</v>
      </c>
      <c r="AM35" s="88">
        <f t="shared" si="17"/>
        <v>42000</v>
      </c>
      <c r="AN35" s="88">
        <f t="shared" si="17"/>
        <v>42000</v>
      </c>
      <c r="AO35" s="88">
        <f t="shared" si="17"/>
        <v>0</v>
      </c>
      <c r="AP35" s="192">
        <f t="shared" si="19"/>
        <v>42000</v>
      </c>
      <c r="AQ35" s="192">
        <f t="shared" si="20"/>
        <v>42000</v>
      </c>
    </row>
    <row r="36" spans="1:43" ht="11.25">
      <c r="A36" s="13">
        <v>29</v>
      </c>
      <c r="B36" s="15" t="s">
        <v>28</v>
      </c>
      <c r="C36" s="319"/>
      <c r="D36" s="319"/>
      <c r="E36" s="323">
        <f t="shared" si="5"/>
        <v>0</v>
      </c>
      <c r="F36" s="319"/>
      <c r="G36" s="319"/>
      <c r="H36" s="323">
        <f t="shared" si="6"/>
        <v>0</v>
      </c>
      <c r="I36" s="319"/>
      <c r="J36" s="319"/>
      <c r="K36" s="323">
        <f t="shared" si="7"/>
        <v>0</v>
      </c>
      <c r="L36" s="319"/>
      <c r="M36" s="319"/>
      <c r="N36" s="323">
        <f t="shared" si="8"/>
        <v>0</v>
      </c>
      <c r="O36" s="319"/>
      <c r="P36" s="319"/>
      <c r="Q36" s="323">
        <f t="shared" si="9"/>
        <v>0</v>
      </c>
      <c r="R36" s="319"/>
      <c r="S36" s="319"/>
      <c r="T36" s="323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3"/>
        <v>0</v>
      </c>
      <c r="AB36" s="89">
        <f t="shared" si="23"/>
        <v>0</v>
      </c>
      <c r="AC36" s="89">
        <f t="shared" si="23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4"/>
        <v>0</v>
      </c>
      <c r="AK36" s="89">
        <f t="shared" si="24"/>
        <v>0</v>
      </c>
      <c r="AL36" s="89">
        <f t="shared" si="24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13">
        <v>30</v>
      </c>
      <c r="B37" s="15" t="s">
        <v>29</v>
      </c>
      <c r="C37" s="319"/>
      <c r="D37" s="319"/>
      <c r="E37" s="323">
        <f t="shared" si="5"/>
        <v>0</v>
      </c>
      <c r="F37" s="319"/>
      <c r="G37" s="319"/>
      <c r="H37" s="323">
        <f t="shared" si="6"/>
        <v>0</v>
      </c>
      <c r="I37" s="319"/>
      <c r="J37" s="319"/>
      <c r="K37" s="323">
        <f t="shared" si="7"/>
        <v>0</v>
      </c>
      <c r="L37" s="319"/>
      <c r="M37" s="319"/>
      <c r="N37" s="323">
        <f t="shared" si="8"/>
        <v>0</v>
      </c>
      <c r="O37" s="319"/>
      <c r="P37" s="319"/>
      <c r="Q37" s="323">
        <f t="shared" si="9"/>
        <v>0</v>
      </c>
      <c r="R37" s="319"/>
      <c r="S37" s="319"/>
      <c r="T37" s="323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3"/>
        <v>0</v>
      </c>
      <c r="AB37" s="89">
        <f t="shared" si="23"/>
        <v>0</v>
      </c>
      <c r="AC37" s="89">
        <f t="shared" si="23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4"/>
        <v>0</v>
      </c>
      <c r="AK37" s="89">
        <f t="shared" si="24"/>
        <v>0</v>
      </c>
      <c r="AL37" s="89">
        <f t="shared" si="24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13">
        <v>31</v>
      </c>
      <c r="B38" s="15" t="s">
        <v>30</v>
      </c>
      <c r="C38" s="319"/>
      <c r="D38" s="319"/>
      <c r="E38" s="323">
        <f t="shared" si="5"/>
        <v>0</v>
      </c>
      <c r="F38" s="398">
        <v>42000</v>
      </c>
      <c r="G38" s="398">
        <v>42000</v>
      </c>
      <c r="H38" s="323">
        <f t="shared" si="6"/>
        <v>0</v>
      </c>
      <c r="I38" s="319"/>
      <c r="J38" s="319"/>
      <c r="K38" s="323">
        <f t="shared" si="7"/>
        <v>0</v>
      </c>
      <c r="L38" s="319"/>
      <c r="M38" s="319"/>
      <c r="N38" s="323">
        <f t="shared" si="8"/>
        <v>0</v>
      </c>
      <c r="O38" s="319"/>
      <c r="P38" s="319"/>
      <c r="Q38" s="323">
        <f t="shared" si="9"/>
        <v>0</v>
      </c>
      <c r="R38" s="319"/>
      <c r="S38" s="319"/>
      <c r="T38" s="323">
        <f t="shared" si="10"/>
        <v>0</v>
      </c>
      <c r="U38" s="89">
        <f t="shared" si="11"/>
        <v>42000</v>
      </c>
      <c r="V38" s="89">
        <f t="shared" si="11"/>
        <v>42000</v>
      </c>
      <c r="W38" s="89">
        <f t="shared" si="11"/>
        <v>0</v>
      </c>
      <c r="X38" s="94"/>
      <c r="Y38" s="94"/>
      <c r="Z38" s="85">
        <f t="shared" si="12"/>
        <v>0</v>
      </c>
      <c r="AA38" s="89">
        <f t="shared" si="23"/>
        <v>0</v>
      </c>
      <c r="AB38" s="89">
        <f t="shared" si="23"/>
        <v>0</v>
      </c>
      <c r="AC38" s="89">
        <f t="shared" si="23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4"/>
        <v>0</v>
      </c>
      <c r="AK38" s="89">
        <f t="shared" si="24"/>
        <v>0</v>
      </c>
      <c r="AL38" s="89">
        <f t="shared" si="24"/>
        <v>0</v>
      </c>
      <c r="AM38" s="89">
        <f t="shared" si="17"/>
        <v>42000</v>
      </c>
      <c r="AN38" s="89">
        <f t="shared" si="17"/>
        <v>42000</v>
      </c>
      <c r="AO38" s="89">
        <f t="shared" si="17"/>
        <v>0</v>
      </c>
      <c r="AP38" s="192">
        <f t="shared" si="19"/>
        <v>42000</v>
      </c>
      <c r="AQ38" s="192">
        <f t="shared" si="20"/>
        <v>42000</v>
      </c>
    </row>
    <row r="39" spans="1:43" ht="11.25">
      <c r="A39" s="55">
        <v>32</v>
      </c>
      <c r="B39" s="56" t="s">
        <v>37</v>
      </c>
      <c r="C39" s="163">
        <f>SUM(C40:C43)</f>
        <v>125000</v>
      </c>
      <c r="D39" s="163">
        <f>SUM(D40:D43)</f>
        <v>0</v>
      </c>
      <c r="E39" s="323">
        <f t="shared" si="5"/>
        <v>-125000</v>
      </c>
      <c r="F39" s="163">
        <f>SUM(F40:F43)</f>
        <v>3500500</v>
      </c>
      <c r="G39" s="163">
        <f>SUM(G40:G43)</f>
        <v>3022200</v>
      </c>
      <c r="H39" s="323">
        <f t="shared" si="6"/>
        <v>-478300</v>
      </c>
      <c r="I39" s="163">
        <f>SUM(I40:I43)</f>
        <v>2000000</v>
      </c>
      <c r="J39" s="163">
        <f>SUM(J40:J43)</f>
        <v>0</v>
      </c>
      <c r="K39" s="323">
        <f t="shared" si="7"/>
        <v>-2000000</v>
      </c>
      <c r="L39" s="163">
        <f>SUM(L40:L43)</f>
        <v>3000000</v>
      </c>
      <c r="M39" s="163">
        <f>SUM(M40:M43)</f>
        <v>0</v>
      </c>
      <c r="N39" s="323">
        <f t="shared" si="8"/>
        <v>-3000000</v>
      </c>
      <c r="O39" s="163">
        <f>SUM(O40:O43)</f>
        <v>3000000</v>
      </c>
      <c r="P39" s="163">
        <f>SUM(P40:P43)</f>
        <v>2874300</v>
      </c>
      <c r="Q39" s="323">
        <f t="shared" si="9"/>
        <v>-125700</v>
      </c>
      <c r="R39" s="163">
        <f>SUM(R40:R43)</f>
        <v>3000000</v>
      </c>
      <c r="S39" s="163">
        <f>SUM(S40:S43)</f>
        <v>0</v>
      </c>
      <c r="T39" s="323">
        <f t="shared" si="10"/>
        <v>-3000000</v>
      </c>
      <c r="U39" s="88">
        <f t="shared" si="11"/>
        <v>14625500</v>
      </c>
      <c r="V39" s="88">
        <f t="shared" si="11"/>
        <v>5896500</v>
      </c>
      <c r="W39" s="88">
        <f t="shared" si="11"/>
        <v>-8729000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3"/>
        <v>0</v>
      </c>
      <c r="AB39" s="88">
        <f t="shared" si="23"/>
        <v>0</v>
      </c>
      <c r="AC39" s="88">
        <f t="shared" si="23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4"/>
        <v>0</v>
      </c>
      <c r="AK39" s="88">
        <f t="shared" si="24"/>
        <v>0</v>
      </c>
      <c r="AL39" s="88">
        <f t="shared" si="24"/>
        <v>0</v>
      </c>
      <c r="AM39" s="88">
        <f t="shared" si="17"/>
        <v>14625500</v>
      </c>
      <c r="AN39" s="88">
        <f t="shared" si="17"/>
        <v>5896500</v>
      </c>
      <c r="AO39" s="88">
        <f t="shared" si="17"/>
        <v>-8729000</v>
      </c>
      <c r="AP39" s="192">
        <f t="shared" si="19"/>
        <v>3625500</v>
      </c>
      <c r="AQ39" s="192">
        <f t="shared" si="20"/>
        <v>3022200</v>
      </c>
    </row>
    <row r="40" spans="1:43" ht="11.25">
      <c r="A40" s="13">
        <v>33</v>
      </c>
      <c r="B40" s="1" t="s">
        <v>31</v>
      </c>
      <c r="C40" s="319"/>
      <c r="D40" s="319"/>
      <c r="E40" s="323">
        <f t="shared" si="5"/>
        <v>0</v>
      </c>
      <c r="F40" s="319"/>
      <c r="G40" s="319"/>
      <c r="H40" s="323">
        <f t="shared" si="6"/>
        <v>0</v>
      </c>
      <c r="I40" s="319"/>
      <c r="J40" s="319"/>
      <c r="K40" s="323">
        <f t="shared" si="7"/>
        <v>0</v>
      </c>
      <c r="L40" s="319"/>
      <c r="M40" s="319"/>
      <c r="N40" s="323">
        <f t="shared" si="8"/>
        <v>0</v>
      </c>
      <c r="O40" s="319"/>
      <c r="P40" s="319"/>
      <c r="Q40" s="323">
        <f t="shared" si="9"/>
        <v>0</v>
      </c>
      <c r="R40" s="319"/>
      <c r="S40" s="319"/>
      <c r="T40" s="323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3"/>
        <v>0</v>
      </c>
      <c r="AB40" s="89">
        <f t="shared" si="23"/>
        <v>0</v>
      </c>
      <c r="AC40" s="89">
        <f t="shared" si="23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4"/>
        <v>0</v>
      </c>
      <c r="AK40" s="89">
        <f t="shared" si="24"/>
        <v>0</v>
      </c>
      <c r="AL40" s="89">
        <f t="shared" si="24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  <c r="AP40" s="192">
        <f t="shared" si="19"/>
        <v>0</v>
      </c>
      <c r="AQ40" s="192">
        <f t="shared" si="20"/>
        <v>0</v>
      </c>
    </row>
    <row r="41" spans="1:43" ht="11.25">
      <c r="A41" s="13">
        <v>34</v>
      </c>
      <c r="B41" s="1" t="s">
        <v>32</v>
      </c>
      <c r="C41" s="319"/>
      <c r="D41" s="319"/>
      <c r="E41" s="323">
        <f t="shared" si="5"/>
        <v>0</v>
      </c>
      <c r="F41" s="319"/>
      <c r="G41" s="319"/>
      <c r="H41" s="323">
        <f t="shared" si="6"/>
        <v>0</v>
      </c>
      <c r="I41" s="319"/>
      <c r="J41" s="319"/>
      <c r="K41" s="323">
        <f t="shared" si="7"/>
        <v>0</v>
      </c>
      <c r="L41" s="319"/>
      <c r="M41" s="319"/>
      <c r="N41" s="323">
        <f t="shared" si="8"/>
        <v>0</v>
      </c>
      <c r="O41" s="319"/>
      <c r="P41" s="319"/>
      <c r="Q41" s="323">
        <f t="shared" si="9"/>
        <v>0</v>
      </c>
      <c r="R41" s="319"/>
      <c r="S41" s="319"/>
      <c r="T41" s="323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3"/>
        <v>0</v>
      </c>
      <c r="AB41" s="89">
        <f t="shared" si="23"/>
        <v>0</v>
      </c>
      <c r="AC41" s="89">
        <f t="shared" si="23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4"/>
        <v>0</v>
      </c>
      <c r="AK41" s="89">
        <f t="shared" si="24"/>
        <v>0</v>
      </c>
      <c r="AL41" s="89">
        <f t="shared" si="24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13">
        <v>35</v>
      </c>
      <c r="B42" s="1" t="s">
        <v>41</v>
      </c>
      <c r="C42" s="319"/>
      <c r="D42" s="319"/>
      <c r="E42" s="323">
        <f t="shared" si="5"/>
        <v>0</v>
      </c>
      <c r="F42" s="319"/>
      <c r="G42" s="319"/>
      <c r="H42" s="323">
        <f t="shared" si="6"/>
        <v>0</v>
      </c>
      <c r="I42" s="319"/>
      <c r="J42" s="319"/>
      <c r="K42" s="323">
        <f t="shared" si="7"/>
        <v>0</v>
      </c>
      <c r="L42" s="319"/>
      <c r="M42" s="319"/>
      <c r="N42" s="323">
        <f t="shared" si="8"/>
        <v>0</v>
      </c>
      <c r="O42" s="319"/>
      <c r="P42" s="319"/>
      <c r="Q42" s="323">
        <f t="shared" si="9"/>
        <v>0</v>
      </c>
      <c r="R42" s="319"/>
      <c r="S42" s="319"/>
      <c r="T42" s="323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3"/>
        <v>0</v>
      </c>
      <c r="AB42" s="89">
        <f t="shared" si="23"/>
        <v>0</v>
      </c>
      <c r="AC42" s="89">
        <f t="shared" si="23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4"/>
        <v>0</v>
      </c>
      <c r="AK42" s="89">
        <f t="shared" si="24"/>
        <v>0</v>
      </c>
      <c r="AL42" s="89">
        <f t="shared" si="24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13">
        <v>36</v>
      </c>
      <c r="B43" s="15" t="s">
        <v>33</v>
      </c>
      <c r="C43" s="319">
        <v>125000</v>
      </c>
      <c r="D43" s="319">
        <v>0</v>
      </c>
      <c r="E43" s="323">
        <f t="shared" si="5"/>
        <v>-125000</v>
      </c>
      <c r="F43" s="398">
        <v>3500500</v>
      </c>
      <c r="G43" s="398">
        <v>3022200</v>
      </c>
      <c r="H43" s="323">
        <f t="shared" si="6"/>
        <v>-478300</v>
      </c>
      <c r="I43" s="319">
        <v>2000000</v>
      </c>
      <c r="J43" s="319">
        <v>0</v>
      </c>
      <c r="K43" s="323">
        <f t="shared" si="7"/>
        <v>-2000000</v>
      </c>
      <c r="L43" s="319">
        <v>3000000</v>
      </c>
      <c r="M43" s="319">
        <v>0</v>
      </c>
      <c r="N43" s="323">
        <f t="shared" si="8"/>
        <v>-3000000</v>
      </c>
      <c r="O43" s="319">
        <v>3000000</v>
      </c>
      <c r="P43" s="319">
        <v>2874300</v>
      </c>
      <c r="Q43" s="323">
        <f t="shared" si="9"/>
        <v>-125700</v>
      </c>
      <c r="R43" s="319">
        <v>3000000</v>
      </c>
      <c r="S43" s="319">
        <v>0</v>
      </c>
      <c r="T43" s="323">
        <f t="shared" si="10"/>
        <v>-3000000</v>
      </c>
      <c r="U43" s="89">
        <f t="shared" si="11"/>
        <v>14625500</v>
      </c>
      <c r="V43" s="89">
        <f t="shared" si="11"/>
        <v>5896500</v>
      </c>
      <c r="W43" s="89">
        <f t="shared" si="11"/>
        <v>-8729000</v>
      </c>
      <c r="X43" s="94"/>
      <c r="Y43" s="94"/>
      <c r="Z43" s="85">
        <f t="shared" si="12"/>
        <v>0</v>
      </c>
      <c r="AA43" s="89">
        <f t="shared" si="23"/>
        <v>0</v>
      </c>
      <c r="AB43" s="89">
        <f t="shared" si="23"/>
        <v>0</v>
      </c>
      <c r="AC43" s="89">
        <f t="shared" si="23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4"/>
        <v>0</v>
      </c>
      <c r="AK43" s="89">
        <f t="shared" si="24"/>
        <v>0</v>
      </c>
      <c r="AL43" s="89">
        <f t="shared" si="24"/>
        <v>0</v>
      </c>
      <c r="AM43" s="89">
        <f t="shared" si="17"/>
        <v>14625500</v>
      </c>
      <c r="AN43" s="89">
        <f t="shared" si="17"/>
        <v>5896500</v>
      </c>
      <c r="AO43" s="89">
        <f t="shared" si="17"/>
        <v>-8729000</v>
      </c>
      <c r="AP43" s="192">
        <f t="shared" si="19"/>
        <v>3625500</v>
      </c>
      <c r="AQ43" s="192">
        <f t="shared" si="20"/>
        <v>3022200</v>
      </c>
    </row>
    <row r="44" spans="1:43" ht="11.25">
      <c r="A44" s="55">
        <v>37</v>
      </c>
      <c r="B44" s="56" t="s">
        <v>38</v>
      </c>
      <c r="C44" s="163">
        <f>SUM(C45:C47)</f>
        <v>250000</v>
      </c>
      <c r="D44" s="163">
        <f>SUM(D45:D47)</f>
        <v>400000</v>
      </c>
      <c r="E44" s="323">
        <f t="shared" si="5"/>
        <v>150000</v>
      </c>
      <c r="F44" s="163">
        <f>SUM(F45:F47)</f>
        <v>8487400</v>
      </c>
      <c r="G44" s="163">
        <f>SUM(G45:G47)</f>
        <v>5570000</v>
      </c>
      <c r="H44" s="323">
        <f t="shared" si="6"/>
        <v>-2917400</v>
      </c>
      <c r="I44" s="163">
        <f>SUM(I45:I47)</f>
        <v>0</v>
      </c>
      <c r="J44" s="163">
        <f>SUM(J45:J47)</f>
        <v>0</v>
      </c>
      <c r="K44" s="323">
        <f t="shared" si="7"/>
        <v>0</v>
      </c>
      <c r="L44" s="163">
        <f>SUM(L45:L47)</f>
        <v>0</v>
      </c>
      <c r="M44" s="163">
        <f>SUM(M45:M47)</f>
        <v>0</v>
      </c>
      <c r="N44" s="323">
        <f t="shared" si="8"/>
        <v>0</v>
      </c>
      <c r="O44" s="163">
        <f>SUM(O45:O47)</f>
        <v>0</v>
      </c>
      <c r="P44" s="163">
        <f>SUM(P45:P47)</f>
        <v>0</v>
      </c>
      <c r="Q44" s="323">
        <f t="shared" si="9"/>
        <v>0</v>
      </c>
      <c r="R44" s="163">
        <f>SUM(R45:R47)</f>
        <v>0</v>
      </c>
      <c r="S44" s="163">
        <f>SUM(S45:S47)</f>
        <v>0</v>
      </c>
      <c r="T44" s="323">
        <f t="shared" si="10"/>
        <v>0</v>
      </c>
      <c r="U44" s="88">
        <f t="shared" si="11"/>
        <v>8737400</v>
      </c>
      <c r="V44" s="88">
        <f t="shared" si="11"/>
        <v>5970000</v>
      </c>
      <c r="W44" s="88">
        <f t="shared" si="11"/>
        <v>-2767400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3"/>
        <v>0</v>
      </c>
      <c r="AB44" s="88">
        <f t="shared" si="23"/>
        <v>0</v>
      </c>
      <c r="AC44" s="88">
        <f t="shared" si="23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4"/>
        <v>0</v>
      </c>
      <c r="AK44" s="88">
        <f t="shared" si="24"/>
        <v>0</v>
      </c>
      <c r="AL44" s="88">
        <f t="shared" si="24"/>
        <v>0</v>
      </c>
      <c r="AM44" s="88">
        <f t="shared" si="17"/>
        <v>8737400</v>
      </c>
      <c r="AN44" s="88">
        <f t="shared" si="17"/>
        <v>5970000</v>
      </c>
      <c r="AO44" s="88">
        <f t="shared" si="17"/>
        <v>-2767400</v>
      </c>
      <c r="AP44" s="192">
        <f t="shared" si="19"/>
        <v>8737400</v>
      </c>
      <c r="AQ44" s="192">
        <f t="shared" si="20"/>
        <v>5970000</v>
      </c>
    </row>
    <row r="45" spans="1:43" ht="11.25">
      <c r="A45" s="13">
        <v>38</v>
      </c>
      <c r="B45" s="15" t="s">
        <v>40</v>
      </c>
      <c r="C45" s="319"/>
      <c r="D45" s="319"/>
      <c r="E45" s="323">
        <f t="shared" si="5"/>
        <v>0</v>
      </c>
      <c r="F45" s="319"/>
      <c r="G45" s="319"/>
      <c r="H45" s="323">
        <f t="shared" si="6"/>
        <v>0</v>
      </c>
      <c r="I45" s="319"/>
      <c r="J45" s="319"/>
      <c r="K45" s="323">
        <f t="shared" si="7"/>
        <v>0</v>
      </c>
      <c r="L45" s="319"/>
      <c r="M45" s="319"/>
      <c r="N45" s="323">
        <f t="shared" si="8"/>
        <v>0</v>
      </c>
      <c r="O45" s="319"/>
      <c r="P45" s="319"/>
      <c r="Q45" s="323">
        <f t="shared" si="9"/>
        <v>0</v>
      </c>
      <c r="R45" s="319"/>
      <c r="S45" s="319"/>
      <c r="T45" s="323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3"/>
        <v>0</v>
      </c>
      <c r="AB45" s="89">
        <f t="shared" si="23"/>
        <v>0</v>
      </c>
      <c r="AC45" s="89">
        <f t="shared" si="23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4"/>
        <v>0</v>
      </c>
      <c r="AK45" s="89">
        <f t="shared" si="24"/>
        <v>0</v>
      </c>
      <c r="AL45" s="89">
        <f t="shared" si="24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13">
        <v>39</v>
      </c>
      <c r="B46" s="15" t="s">
        <v>39</v>
      </c>
      <c r="C46" s="398">
        <v>250000</v>
      </c>
      <c r="D46" s="352">
        <v>400000</v>
      </c>
      <c r="E46" s="323">
        <f t="shared" si="5"/>
        <v>150000</v>
      </c>
      <c r="F46" s="398">
        <v>8487400</v>
      </c>
      <c r="G46" s="352">
        <v>5570000</v>
      </c>
      <c r="H46" s="323">
        <f t="shared" si="6"/>
        <v>-2917400</v>
      </c>
      <c r="I46" s="319"/>
      <c r="J46" s="319"/>
      <c r="K46" s="323">
        <f t="shared" si="7"/>
        <v>0</v>
      </c>
      <c r="L46" s="319"/>
      <c r="M46" s="319"/>
      <c r="N46" s="323">
        <f t="shared" si="8"/>
        <v>0</v>
      </c>
      <c r="O46" s="319"/>
      <c r="P46" s="319"/>
      <c r="Q46" s="323">
        <f t="shared" si="9"/>
        <v>0</v>
      </c>
      <c r="R46" s="319"/>
      <c r="S46" s="319"/>
      <c r="T46" s="323">
        <f t="shared" si="10"/>
        <v>0</v>
      </c>
      <c r="U46" s="89">
        <f t="shared" si="11"/>
        <v>8737400</v>
      </c>
      <c r="V46" s="89">
        <f t="shared" si="11"/>
        <v>5970000</v>
      </c>
      <c r="W46" s="89">
        <f t="shared" si="11"/>
        <v>-2767400</v>
      </c>
      <c r="X46" s="94"/>
      <c r="Y46" s="94"/>
      <c r="Z46" s="85">
        <f t="shared" si="12"/>
        <v>0</v>
      </c>
      <c r="AA46" s="89">
        <f t="shared" si="23"/>
        <v>0</v>
      </c>
      <c r="AB46" s="89">
        <f t="shared" si="23"/>
        <v>0</v>
      </c>
      <c r="AC46" s="89">
        <f t="shared" si="23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4"/>
        <v>0</v>
      </c>
      <c r="AK46" s="89">
        <f t="shared" si="24"/>
        <v>0</v>
      </c>
      <c r="AL46" s="89">
        <f t="shared" si="24"/>
        <v>0</v>
      </c>
      <c r="AM46" s="89">
        <f t="shared" si="17"/>
        <v>8737400</v>
      </c>
      <c r="AN46" s="89">
        <f t="shared" si="17"/>
        <v>5970000</v>
      </c>
      <c r="AO46" s="89">
        <f t="shared" si="17"/>
        <v>-2767400</v>
      </c>
      <c r="AP46" s="192">
        <f t="shared" si="19"/>
        <v>8737400</v>
      </c>
      <c r="AQ46" s="192">
        <f t="shared" si="20"/>
        <v>5970000</v>
      </c>
    </row>
    <row r="47" spans="1:43" ht="11.25">
      <c r="A47" s="13">
        <v>40</v>
      </c>
      <c r="B47" s="15" t="s">
        <v>42</v>
      </c>
      <c r="C47" s="319"/>
      <c r="D47" s="319"/>
      <c r="E47" s="323">
        <f t="shared" si="5"/>
        <v>0</v>
      </c>
      <c r="F47" s="319"/>
      <c r="G47" s="319"/>
      <c r="H47" s="323">
        <f t="shared" si="6"/>
        <v>0</v>
      </c>
      <c r="I47" s="319"/>
      <c r="J47" s="319"/>
      <c r="K47" s="323">
        <f t="shared" si="7"/>
        <v>0</v>
      </c>
      <c r="L47" s="319"/>
      <c r="M47" s="319"/>
      <c r="N47" s="323">
        <f t="shared" si="8"/>
        <v>0</v>
      </c>
      <c r="O47" s="319"/>
      <c r="P47" s="319"/>
      <c r="Q47" s="323">
        <f t="shared" si="9"/>
        <v>0</v>
      </c>
      <c r="R47" s="319"/>
      <c r="S47" s="319"/>
      <c r="T47" s="323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3"/>
        <v>0</v>
      </c>
      <c r="AB47" s="89">
        <f t="shared" si="23"/>
        <v>0</v>
      </c>
      <c r="AC47" s="89">
        <f t="shared" si="23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4"/>
        <v>0</v>
      </c>
      <c r="AK47" s="89">
        <f t="shared" si="24"/>
        <v>0</v>
      </c>
      <c r="AL47" s="89">
        <f t="shared" si="24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55">
        <v>41</v>
      </c>
      <c r="B48" s="56" t="s">
        <v>43</v>
      </c>
      <c r="C48" s="163">
        <f>SUM(C49:C57)</f>
        <v>5250000</v>
      </c>
      <c r="D48" s="163">
        <f>SUM(D49:D57)</f>
        <v>2636000</v>
      </c>
      <c r="E48" s="323">
        <f t="shared" si="5"/>
        <v>-2614000</v>
      </c>
      <c r="F48" s="163">
        <f>SUM(F49:F57)</f>
        <v>117609600</v>
      </c>
      <c r="G48" s="163">
        <f>SUM(G49:G57)</f>
        <v>75346032</v>
      </c>
      <c r="H48" s="323">
        <f t="shared" si="6"/>
        <v>-42263568</v>
      </c>
      <c r="I48" s="163">
        <f>SUM(I49:I57)</f>
        <v>0</v>
      </c>
      <c r="J48" s="163">
        <f>SUM(J49:J57)</f>
        <v>0</v>
      </c>
      <c r="K48" s="323">
        <f t="shared" si="7"/>
        <v>0</v>
      </c>
      <c r="L48" s="163">
        <f>SUM(L49:L57)</f>
        <v>0</v>
      </c>
      <c r="M48" s="163">
        <f>SUM(M49:M57)</f>
        <v>0</v>
      </c>
      <c r="N48" s="323">
        <f t="shared" si="8"/>
        <v>0</v>
      </c>
      <c r="O48" s="163">
        <f>SUM(O49:O57)</f>
        <v>0</v>
      </c>
      <c r="P48" s="163">
        <f>SUM(P49:P57)</f>
        <v>0</v>
      </c>
      <c r="Q48" s="323">
        <f t="shared" si="9"/>
        <v>0</v>
      </c>
      <c r="R48" s="163">
        <f>SUM(R49:R57)</f>
        <v>0</v>
      </c>
      <c r="S48" s="163">
        <f>SUM(S49:S57)</f>
        <v>0</v>
      </c>
      <c r="T48" s="323">
        <f t="shared" si="10"/>
        <v>0</v>
      </c>
      <c r="U48" s="88">
        <f t="shared" si="11"/>
        <v>122859600</v>
      </c>
      <c r="V48" s="88">
        <f t="shared" si="11"/>
        <v>77982032</v>
      </c>
      <c r="W48" s="88">
        <f t="shared" si="11"/>
        <v>-44877568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3"/>
        <v>0</v>
      </c>
      <c r="AB48" s="88">
        <f t="shared" si="23"/>
        <v>0</v>
      </c>
      <c r="AC48" s="88">
        <f t="shared" si="23"/>
        <v>0</v>
      </c>
      <c r="AD48" s="94">
        <f>SUM(AD49:AD57)</f>
        <v>80000000</v>
      </c>
      <c r="AE48" s="94">
        <f>SUM(AE49:AE57)</f>
        <v>907000</v>
      </c>
      <c r="AF48" s="85">
        <f t="shared" si="15"/>
        <v>-79093000</v>
      </c>
      <c r="AG48" s="94">
        <f>SUM(AG49:AG57)</f>
        <v>52685700</v>
      </c>
      <c r="AH48" s="94">
        <f>SUM(AH49:AH57)</f>
        <v>0</v>
      </c>
      <c r="AI48" s="85">
        <f t="shared" si="16"/>
        <v>-52685700</v>
      </c>
      <c r="AJ48" s="88">
        <f t="shared" si="24"/>
        <v>132685700</v>
      </c>
      <c r="AK48" s="88">
        <f t="shared" si="24"/>
        <v>907000</v>
      </c>
      <c r="AL48" s="88">
        <f t="shared" si="24"/>
        <v>-131778700</v>
      </c>
      <c r="AM48" s="88">
        <f t="shared" si="17"/>
        <v>255545300</v>
      </c>
      <c r="AN48" s="88">
        <f t="shared" si="17"/>
        <v>78889032</v>
      </c>
      <c r="AO48" s="88">
        <f t="shared" si="17"/>
        <v>-176656268</v>
      </c>
      <c r="AP48" s="192">
        <f t="shared" si="19"/>
        <v>255545300</v>
      </c>
      <c r="AQ48" s="192">
        <f t="shared" si="20"/>
        <v>78889032</v>
      </c>
    </row>
    <row r="49" spans="1:43" ht="11.25">
      <c r="A49" s="13">
        <v>42</v>
      </c>
      <c r="B49" s="1" t="s">
        <v>74</v>
      </c>
      <c r="C49" s="398">
        <v>5250000</v>
      </c>
      <c r="D49" s="352">
        <v>2636000</v>
      </c>
      <c r="E49" s="323">
        <f t="shared" si="5"/>
        <v>-2614000</v>
      </c>
      <c r="F49" s="398">
        <v>113863600</v>
      </c>
      <c r="G49" s="352">
        <v>72583350</v>
      </c>
      <c r="H49" s="323">
        <f t="shared" si="6"/>
        <v>-41280250</v>
      </c>
      <c r="I49" s="319"/>
      <c r="J49" s="319"/>
      <c r="K49" s="323">
        <f t="shared" si="7"/>
        <v>0</v>
      </c>
      <c r="L49" s="319"/>
      <c r="M49" s="319"/>
      <c r="N49" s="323">
        <f t="shared" si="8"/>
        <v>0</v>
      </c>
      <c r="O49" s="319"/>
      <c r="P49" s="319"/>
      <c r="Q49" s="323">
        <f t="shared" si="9"/>
        <v>0</v>
      </c>
      <c r="R49" s="319"/>
      <c r="S49" s="319"/>
      <c r="T49" s="323">
        <f t="shared" si="10"/>
        <v>0</v>
      </c>
      <c r="U49" s="89">
        <f t="shared" si="11"/>
        <v>119113600</v>
      </c>
      <c r="V49" s="89">
        <f t="shared" si="11"/>
        <v>75219350</v>
      </c>
      <c r="W49" s="89">
        <f t="shared" si="11"/>
        <v>-43894250</v>
      </c>
      <c r="X49" s="94"/>
      <c r="Y49" s="94"/>
      <c r="Z49" s="85">
        <f t="shared" si="12"/>
        <v>0</v>
      </c>
      <c r="AA49" s="89">
        <f t="shared" si="23"/>
        <v>0</v>
      </c>
      <c r="AB49" s="89">
        <f t="shared" si="23"/>
        <v>0</v>
      </c>
      <c r="AC49" s="89">
        <f t="shared" si="23"/>
        <v>0</v>
      </c>
      <c r="AD49" s="396">
        <v>80000000</v>
      </c>
      <c r="AE49" s="397">
        <v>907000</v>
      </c>
      <c r="AF49" s="85">
        <f t="shared" si="15"/>
        <v>-79093000</v>
      </c>
      <c r="AG49" s="396">
        <v>52685700</v>
      </c>
      <c r="AH49" s="397">
        <v>0</v>
      </c>
      <c r="AI49" s="85">
        <f t="shared" si="16"/>
        <v>-52685700</v>
      </c>
      <c r="AJ49" s="89">
        <f t="shared" si="24"/>
        <v>132685700</v>
      </c>
      <c r="AK49" s="89">
        <f t="shared" si="24"/>
        <v>907000</v>
      </c>
      <c r="AL49" s="89">
        <f t="shared" si="24"/>
        <v>-131778700</v>
      </c>
      <c r="AM49" s="89">
        <f t="shared" si="17"/>
        <v>251799300</v>
      </c>
      <c r="AN49" s="89">
        <f t="shared" si="17"/>
        <v>76126350</v>
      </c>
      <c r="AO49" s="89">
        <f t="shared" si="17"/>
        <v>-175672950</v>
      </c>
      <c r="AP49" s="192">
        <f t="shared" si="19"/>
        <v>251799300</v>
      </c>
      <c r="AQ49" s="192">
        <f t="shared" si="20"/>
        <v>76126350</v>
      </c>
    </row>
    <row r="50" spans="1:43" ht="11.25">
      <c r="A50" s="13">
        <v>43</v>
      </c>
      <c r="B50" s="15" t="s">
        <v>44</v>
      </c>
      <c r="C50" s="319"/>
      <c r="D50" s="319"/>
      <c r="E50" s="323">
        <f t="shared" si="5"/>
        <v>0</v>
      </c>
      <c r="F50" s="319">
        <v>330000</v>
      </c>
      <c r="G50" s="319">
        <v>0</v>
      </c>
      <c r="H50" s="323">
        <f t="shared" si="6"/>
        <v>-330000</v>
      </c>
      <c r="I50" s="319"/>
      <c r="J50" s="319"/>
      <c r="K50" s="323">
        <f t="shared" si="7"/>
        <v>0</v>
      </c>
      <c r="L50" s="319"/>
      <c r="M50" s="319"/>
      <c r="N50" s="323">
        <f t="shared" si="8"/>
        <v>0</v>
      </c>
      <c r="O50" s="319"/>
      <c r="P50" s="319"/>
      <c r="Q50" s="323">
        <f t="shared" si="9"/>
        <v>0</v>
      </c>
      <c r="R50" s="319"/>
      <c r="S50" s="319"/>
      <c r="T50" s="323">
        <f t="shared" si="10"/>
        <v>0</v>
      </c>
      <c r="U50" s="89">
        <f t="shared" si="11"/>
        <v>330000</v>
      </c>
      <c r="V50" s="89">
        <f t="shared" ref="U50:W107" si="25">SUM(D50+G50+J50+M50+P50+S50)</f>
        <v>0</v>
      </c>
      <c r="W50" s="89">
        <f t="shared" si="25"/>
        <v>-330000</v>
      </c>
      <c r="X50" s="94"/>
      <c r="Y50" s="94"/>
      <c r="Z50" s="85">
        <f t="shared" si="12"/>
        <v>0</v>
      </c>
      <c r="AA50" s="89">
        <f t="shared" si="23"/>
        <v>0</v>
      </c>
      <c r="AB50" s="89">
        <f t="shared" si="23"/>
        <v>0</v>
      </c>
      <c r="AC50" s="89">
        <f t="shared" si="23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4"/>
        <v>0</v>
      </c>
      <c r="AK50" s="89">
        <f t="shared" si="24"/>
        <v>0</v>
      </c>
      <c r="AL50" s="89">
        <f t="shared" si="24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13">
        <v>44</v>
      </c>
      <c r="B51" s="15" t="s">
        <v>45</v>
      </c>
      <c r="C51" s="319"/>
      <c r="D51" s="319"/>
      <c r="E51" s="323">
        <f t="shared" si="5"/>
        <v>0</v>
      </c>
      <c r="F51" s="319">
        <v>900000</v>
      </c>
      <c r="G51" s="319">
        <v>843210</v>
      </c>
      <c r="H51" s="323">
        <f t="shared" si="6"/>
        <v>-56790</v>
      </c>
      <c r="I51" s="319"/>
      <c r="J51" s="319"/>
      <c r="K51" s="323">
        <f t="shared" si="7"/>
        <v>0</v>
      </c>
      <c r="L51" s="319"/>
      <c r="M51" s="319"/>
      <c r="N51" s="323">
        <f t="shared" si="8"/>
        <v>0</v>
      </c>
      <c r="O51" s="319"/>
      <c r="P51" s="319"/>
      <c r="Q51" s="323">
        <f t="shared" si="9"/>
        <v>0</v>
      </c>
      <c r="R51" s="319"/>
      <c r="S51" s="319"/>
      <c r="T51" s="323">
        <f t="shared" si="10"/>
        <v>0</v>
      </c>
      <c r="U51" s="89">
        <f t="shared" si="25"/>
        <v>900000</v>
      </c>
      <c r="V51" s="89">
        <f t="shared" si="25"/>
        <v>843210</v>
      </c>
      <c r="W51" s="89">
        <f t="shared" si="25"/>
        <v>-56790</v>
      </c>
      <c r="X51" s="94"/>
      <c r="Y51" s="94"/>
      <c r="Z51" s="85">
        <f t="shared" si="12"/>
        <v>0</v>
      </c>
      <c r="AA51" s="89">
        <f t="shared" si="23"/>
        <v>0</v>
      </c>
      <c r="AB51" s="89">
        <f t="shared" si="23"/>
        <v>0</v>
      </c>
      <c r="AC51" s="89">
        <f t="shared" si="23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4"/>
        <v>0</v>
      </c>
      <c r="AK51" s="89">
        <f t="shared" si="24"/>
        <v>0</v>
      </c>
      <c r="AL51" s="89">
        <f t="shared" si="24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  <c r="AP51" s="192">
        <f t="shared" si="19"/>
        <v>900000</v>
      </c>
      <c r="AQ51" s="192">
        <f t="shared" si="20"/>
        <v>843210</v>
      </c>
    </row>
    <row r="52" spans="1:43" ht="11.25">
      <c r="A52" s="13">
        <v>45</v>
      </c>
      <c r="B52" s="15" t="s">
        <v>51</v>
      </c>
      <c r="C52" s="319"/>
      <c r="D52" s="319"/>
      <c r="E52" s="323">
        <f t="shared" si="5"/>
        <v>0</v>
      </c>
      <c r="F52" s="319">
        <v>556000</v>
      </c>
      <c r="G52" s="319">
        <v>53000</v>
      </c>
      <c r="H52" s="323">
        <f t="shared" si="6"/>
        <v>-503000</v>
      </c>
      <c r="I52" s="319"/>
      <c r="J52" s="319"/>
      <c r="K52" s="323">
        <f t="shared" si="7"/>
        <v>0</v>
      </c>
      <c r="L52" s="319"/>
      <c r="M52" s="319"/>
      <c r="N52" s="323">
        <f t="shared" si="8"/>
        <v>0</v>
      </c>
      <c r="O52" s="319"/>
      <c r="P52" s="319"/>
      <c r="Q52" s="323">
        <f t="shared" si="9"/>
        <v>0</v>
      </c>
      <c r="R52" s="319"/>
      <c r="S52" s="319"/>
      <c r="T52" s="323">
        <f t="shared" si="10"/>
        <v>0</v>
      </c>
      <c r="U52" s="89">
        <f t="shared" si="25"/>
        <v>556000</v>
      </c>
      <c r="V52" s="89">
        <f t="shared" si="25"/>
        <v>53000</v>
      </c>
      <c r="W52" s="89">
        <f t="shared" si="25"/>
        <v>-503000</v>
      </c>
      <c r="X52" s="94"/>
      <c r="Y52" s="94"/>
      <c r="Z52" s="85">
        <f t="shared" si="12"/>
        <v>0</v>
      </c>
      <c r="AA52" s="89">
        <f t="shared" si="23"/>
        <v>0</v>
      </c>
      <c r="AB52" s="89">
        <f t="shared" si="23"/>
        <v>0</v>
      </c>
      <c r="AC52" s="89">
        <f t="shared" si="23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4"/>
        <v>0</v>
      </c>
      <c r="AK52" s="89">
        <f t="shared" si="24"/>
        <v>0</v>
      </c>
      <c r="AL52" s="89">
        <f t="shared" si="24"/>
        <v>0</v>
      </c>
      <c r="AM52" s="89">
        <f t="shared" si="17"/>
        <v>556000</v>
      </c>
      <c r="AN52" s="89">
        <f t="shared" si="17"/>
        <v>53000</v>
      </c>
      <c r="AO52" s="89">
        <f t="shared" si="17"/>
        <v>-503000</v>
      </c>
      <c r="AP52" s="192">
        <f t="shared" si="19"/>
        <v>556000</v>
      </c>
      <c r="AQ52" s="192">
        <f t="shared" si="20"/>
        <v>53000</v>
      </c>
    </row>
    <row r="53" spans="1:43" ht="11.25">
      <c r="A53" s="13">
        <v>46</v>
      </c>
      <c r="B53" s="15" t="s">
        <v>46</v>
      </c>
      <c r="C53" s="319"/>
      <c r="D53" s="319"/>
      <c r="E53" s="323">
        <f t="shared" si="5"/>
        <v>0</v>
      </c>
      <c r="F53" s="319">
        <v>260000</v>
      </c>
      <c r="G53" s="319">
        <v>200000</v>
      </c>
      <c r="H53" s="323">
        <f t="shared" si="6"/>
        <v>-60000</v>
      </c>
      <c r="I53" s="319"/>
      <c r="J53" s="319"/>
      <c r="K53" s="323">
        <f t="shared" si="7"/>
        <v>0</v>
      </c>
      <c r="L53" s="319"/>
      <c r="M53" s="319"/>
      <c r="N53" s="323">
        <f t="shared" si="8"/>
        <v>0</v>
      </c>
      <c r="O53" s="319"/>
      <c r="P53" s="319"/>
      <c r="Q53" s="323">
        <f t="shared" si="9"/>
        <v>0</v>
      </c>
      <c r="R53" s="319"/>
      <c r="S53" s="319"/>
      <c r="T53" s="323">
        <f t="shared" si="10"/>
        <v>0</v>
      </c>
      <c r="U53" s="89">
        <f t="shared" si="25"/>
        <v>260000</v>
      </c>
      <c r="V53" s="89">
        <f t="shared" si="25"/>
        <v>200000</v>
      </c>
      <c r="W53" s="89">
        <f t="shared" si="25"/>
        <v>-60000</v>
      </c>
      <c r="X53" s="94"/>
      <c r="Y53" s="94"/>
      <c r="Z53" s="85">
        <f t="shared" si="12"/>
        <v>0</v>
      </c>
      <c r="AA53" s="89">
        <f t="shared" si="23"/>
        <v>0</v>
      </c>
      <c r="AB53" s="89">
        <f t="shared" si="23"/>
        <v>0</v>
      </c>
      <c r="AC53" s="89">
        <f t="shared" si="23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4"/>
        <v>0</v>
      </c>
      <c r="AK53" s="89">
        <f t="shared" si="24"/>
        <v>0</v>
      </c>
      <c r="AL53" s="89">
        <f t="shared" si="24"/>
        <v>0</v>
      </c>
      <c r="AM53" s="89">
        <f t="shared" si="17"/>
        <v>260000</v>
      </c>
      <c r="AN53" s="89">
        <f t="shared" si="17"/>
        <v>200000</v>
      </c>
      <c r="AO53" s="89">
        <f t="shared" si="17"/>
        <v>-60000</v>
      </c>
      <c r="AP53" s="192">
        <f t="shared" si="19"/>
        <v>260000</v>
      </c>
      <c r="AQ53" s="192">
        <f t="shared" si="20"/>
        <v>200000</v>
      </c>
    </row>
    <row r="54" spans="1:43" ht="11.25">
      <c r="A54" s="13">
        <v>47</v>
      </c>
      <c r="B54" s="15" t="s">
        <v>47</v>
      </c>
      <c r="C54" s="319"/>
      <c r="D54" s="319"/>
      <c r="E54" s="323">
        <f t="shared" si="5"/>
        <v>0</v>
      </c>
      <c r="F54" s="319"/>
      <c r="G54" s="319"/>
      <c r="H54" s="323">
        <f t="shared" si="6"/>
        <v>0</v>
      </c>
      <c r="I54" s="319"/>
      <c r="J54" s="319"/>
      <c r="K54" s="323">
        <f t="shared" si="7"/>
        <v>0</v>
      </c>
      <c r="L54" s="319"/>
      <c r="M54" s="319"/>
      <c r="N54" s="323">
        <f t="shared" si="8"/>
        <v>0</v>
      </c>
      <c r="O54" s="319"/>
      <c r="P54" s="319"/>
      <c r="Q54" s="323">
        <f t="shared" si="9"/>
        <v>0</v>
      </c>
      <c r="R54" s="319"/>
      <c r="S54" s="319"/>
      <c r="T54" s="323">
        <f t="shared" si="10"/>
        <v>0</v>
      </c>
      <c r="U54" s="89">
        <f t="shared" si="25"/>
        <v>0</v>
      </c>
      <c r="V54" s="89">
        <f t="shared" si="25"/>
        <v>0</v>
      </c>
      <c r="W54" s="89">
        <f t="shared" si="25"/>
        <v>0</v>
      </c>
      <c r="X54" s="94"/>
      <c r="Y54" s="94"/>
      <c r="Z54" s="85">
        <f t="shared" si="12"/>
        <v>0</v>
      </c>
      <c r="AA54" s="89">
        <f t="shared" si="23"/>
        <v>0</v>
      </c>
      <c r="AB54" s="89">
        <f t="shared" si="23"/>
        <v>0</v>
      </c>
      <c r="AC54" s="89">
        <f t="shared" si="23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4"/>
        <v>0</v>
      </c>
      <c r="AK54" s="89">
        <f t="shared" si="24"/>
        <v>0</v>
      </c>
      <c r="AL54" s="89">
        <f t="shared" si="24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13">
        <v>48</v>
      </c>
      <c r="B55" s="15" t="s">
        <v>48</v>
      </c>
      <c r="C55" s="319"/>
      <c r="D55" s="319"/>
      <c r="E55" s="323">
        <f t="shared" si="5"/>
        <v>0</v>
      </c>
      <c r="F55" s="319">
        <v>1700000</v>
      </c>
      <c r="G55" s="319">
        <v>1666472</v>
      </c>
      <c r="H55" s="323">
        <f t="shared" si="6"/>
        <v>-33528</v>
      </c>
      <c r="I55" s="319"/>
      <c r="J55" s="319"/>
      <c r="K55" s="323">
        <f t="shared" si="7"/>
        <v>0</v>
      </c>
      <c r="L55" s="319"/>
      <c r="M55" s="319"/>
      <c r="N55" s="323">
        <f t="shared" si="8"/>
        <v>0</v>
      </c>
      <c r="O55" s="319"/>
      <c r="P55" s="319"/>
      <c r="Q55" s="323">
        <f t="shared" si="9"/>
        <v>0</v>
      </c>
      <c r="R55" s="319"/>
      <c r="S55" s="319"/>
      <c r="T55" s="323">
        <f t="shared" si="10"/>
        <v>0</v>
      </c>
      <c r="U55" s="89">
        <f t="shared" si="25"/>
        <v>1700000</v>
      </c>
      <c r="V55" s="89">
        <f t="shared" si="25"/>
        <v>1666472</v>
      </c>
      <c r="W55" s="89">
        <f t="shared" si="25"/>
        <v>-33528</v>
      </c>
      <c r="X55" s="94"/>
      <c r="Y55" s="94"/>
      <c r="Z55" s="85">
        <f t="shared" si="12"/>
        <v>0</v>
      </c>
      <c r="AA55" s="89">
        <f t="shared" si="23"/>
        <v>0</v>
      </c>
      <c r="AB55" s="89">
        <f t="shared" si="23"/>
        <v>0</v>
      </c>
      <c r="AC55" s="89">
        <f t="shared" si="23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4"/>
        <v>0</v>
      </c>
      <c r="AK55" s="89">
        <f t="shared" si="24"/>
        <v>0</v>
      </c>
      <c r="AL55" s="89">
        <f t="shared" si="24"/>
        <v>0</v>
      </c>
      <c r="AM55" s="89">
        <f t="shared" si="17"/>
        <v>1700000</v>
      </c>
      <c r="AN55" s="89">
        <f t="shared" si="17"/>
        <v>1666472</v>
      </c>
      <c r="AO55" s="89">
        <f t="shared" si="17"/>
        <v>-33528</v>
      </c>
      <c r="AP55" s="192">
        <f t="shared" si="19"/>
        <v>1700000</v>
      </c>
      <c r="AQ55" s="192">
        <f t="shared" si="20"/>
        <v>1666472</v>
      </c>
    </row>
    <row r="56" spans="1:43" ht="11.25">
      <c r="A56" s="13">
        <v>49</v>
      </c>
      <c r="B56" s="15" t="s">
        <v>49</v>
      </c>
      <c r="C56" s="319"/>
      <c r="D56" s="319"/>
      <c r="E56" s="323">
        <f t="shared" si="5"/>
        <v>0</v>
      </c>
      <c r="F56" s="319"/>
      <c r="G56" s="319"/>
      <c r="H56" s="323">
        <f t="shared" si="6"/>
        <v>0</v>
      </c>
      <c r="I56" s="319"/>
      <c r="J56" s="319"/>
      <c r="K56" s="323">
        <f t="shared" si="7"/>
        <v>0</v>
      </c>
      <c r="L56" s="319"/>
      <c r="M56" s="319"/>
      <c r="N56" s="323">
        <f t="shared" si="8"/>
        <v>0</v>
      </c>
      <c r="O56" s="319"/>
      <c r="P56" s="319"/>
      <c r="Q56" s="323">
        <f t="shared" si="9"/>
        <v>0</v>
      </c>
      <c r="R56" s="319"/>
      <c r="S56" s="319"/>
      <c r="T56" s="323">
        <f t="shared" si="10"/>
        <v>0</v>
      </c>
      <c r="U56" s="89">
        <f t="shared" si="25"/>
        <v>0</v>
      </c>
      <c r="V56" s="89">
        <f t="shared" si="25"/>
        <v>0</v>
      </c>
      <c r="W56" s="89">
        <f t="shared" si="25"/>
        <v>0</v>
      </c>
      <c r="X56" s="94"/>
      <c r="Y56" s="94"/>
      <c r="Z56" s="85">
        <f t="shared" si="12"/>
        <v>0</v>
      </c>
      <c r="AA56" s="89">
        <f t="shared" si="23"/>
        <v>0</v>
      </c>
      <c r="AB56" s="89">
        <f t="shared" si="23"/>
        <v>0</v>
      </c>
      <c r="AC56" s="89">
        <f t="shared" si="23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4"/>
        <v>0</v>
      </c>
      <c r="AK56" s="89">
        <f t="shared" si="24"/>
        <v>0</v>
      </c>
      <c r="AL56" s="89">
        <f t="shared" si="24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13">
        <v>50</v>
      </c>
      <c r="B57" s="15" t="s">
        <v>50</v>
      </c>
      <c r="C57" s="319"/>
      <c r="D57" s="319"/>
      <c r="E57" s="323">
        <f t="shared" si="5"/>
        <v>0</v>
      </c>
      <c r="F57" s="319"/>
      <c r="G57" s="319"/>
      <c r="H57" s="323">
        <f t="shared" si="6"/>
        <v>0</v>
      </c>
      <c r="I57" s="319"/>
      <c r="J57" s="319"/>
      <c r="K57" s="323">
        <f t="shared" si="7"/>
        <v>0</v>
      </c>
      <c r="L57" s="319"/>
      <c r="M57" s="319"/>
      <c r="N57" s="323">
        <f t="shared" si="8"/>
        <v>0</v>
      </c>
      <c r="O57" s="319"/>
      <c r="P57" s="319"/>
      <c r="Q57" s="323">
        <f t="shared" si="9"/>
        <v>0</v>
      </c>
      <c r="R57" s="319"/>
      <c r="S57" s="319"/>
      <c r="T57" s="323">
        <f t="shared" si="10"/>
        <v>0</v>
      </c>
      <c r="U57" s="89">
        <f t="shared" si="25"/>
        <v>0</v>
      </c>
      <c r="V57" s="89">
        <f t="shared" si="25"/>
        <v>0</v>
      </c>
      <c r="W57" s="89">
        <f t="shared" si="25"/>
        <v>0</v>
      </c>
      <c r="X57" s="94"/>
      <c r="Y57" s="94"/>
      <c r="Z57" s="85">
        <f t="shared" si="12"/>
        <v>0</v>
      </c>
      <c r="AA57" s="89">
        <f t="shared" si="23"/>
        <v>0</v>
      </c>
      <c r="AB57" s="89">
        <f t="shared" si="23"/>
        <v>0</v>
      </c>
      <c r="AC57" s="89">
        <f t="shared" si="23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4"/>
        <v>0</v>
      </c>
      <c r="AK57" s="89">
        <f t="shared" si="24"/>
        <v>0</v>
      </c>
      <c r="AL57" s="89">
        <f t="shared" si="24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55">
        <v>51</v>
      </c>
      <c r="B58" s="56" t="s">
        <v>52</v>
      </c>
      <c r="C58" s="163">
        <f>SUM(C59:C60)</f>
        <v>1260000</v>
      </c>
      <c r="D58" s="163">
        <f>SUM(D59:D60)</f>
        <v>926000</v>
      </c>
      <c r="E58" s="323">
        <f t="shared" si="5"/>
        <v>-334000</v>
      </c>
      <c r="F58" s="163">
        <f>SUM(F59:F60)</f>
        <v>5375200</v>
      </c>
      <c r="G58" s="163">
        <f>SUM(G59:G60)</f>
        <v>4198000</v>
      </c>
      <c r="H58" s="323">
        <f t="shared" si="6"/>
        <v>-1177200</v>
      </c>
      <c r="I58" s="163">
        <f>SUM(I59:I60)</f>
        <v>0</v>
      </c>
      <c r="J58" s="163">
        <f>SUM(J59:J60)</f>
        <v>0</v>
      </c>
      <c r="K58" s="323">
        <f t="shared" si="7"/>
        <v>0</v>
      </c>
      <c r="L58" s="163">
        <f>SUM(L59:L60)</f>
        <v>0</v>
      </c>
      <c r="M58" s="163">
        <f>SUM(M59:M60)</f>
        <v>0</v>
      </c>
      <c r="N58" s="323">
        <f t="shared" si="8"/>
        <v>0</v>
      </c>
      <c r="O58" s="163">
        <f>SUM(O59:O60)</f>
        <v>0</v>
      </c>
      <c r="P58" s="163">
        <f>SUM(P59:P60)</f>
        <v>0</v>
      </c>
      <c r="Q58" s="323">
        <f t="shared" si="9"/>
        <v>0</v>
      </c>
      <c r="R58" s="163">
        <f>SUM(R59:R60)</f>
        <v>0</v>
      </c>
      <c r="S58" s="163">
        <f>SUM(S59:S60)</f>
        <v>0</v>
      </c>
      <c r="T58" s="323">
        <f t="shared" si="10"/>
        <v>0</v>
      </c>
      <c r="U58" s="88">
        <f t="shared" si="25"/>
        <v>6635200</v>
      </c>
      <c r="V58" s="88">
        <f t="shared" si="25"/>
        <v>5124000</v>
      </c>
      <c r="W58" s="88">
        <f t="shared" si="25"/>
        <v>-1511200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3"/>
        <v>0</v>
      </c>
      <c r="AB58" s="88">
        <f t="shared" si="23"/>
        <v>0</v>
      </c>
      <c r="AC58" s="88">
        <f t="shared" si="23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4"/>
        <v>0</v>
      </c>
      <c r="AK58" s="88">
        <f t="shared" si="24"/>
        <v>0</v>
      </c>
      <c r="AL58" s="88">
        <f t="shared" si="24"/>
        <v>0</v>
      </c>
      <c r="AM58" s="88">
        <f t="shared" si="17"/>
        <v>6635200</v>
      </c>
      <c r="AN58" s="88">
        <f t="shared" si="17"/>
        <v>5124000</v>
      </c>
      <c r="AO58" s="88">
        <f t="shared" si="17"/>
        <v>-1511200</v>
      </c>
      <c r="AP58" s="192">
        <f t="shared" si="19"/>
        <v>6635200</v>
      </c>
      <c r="AQ58" s="192">
        <f t="shared" si="20"/>
        <v>5124000</v>
      </c>
    </row>
    <row r="59" spans="1:43" ht="11.25">
      <c r="A59" s="13">
        <v>52</v>
      </c>
      <c r="B59" s="2" t="s">
        <v>75</v>
      </c>
      <c r="C59" s="319"/>
      <c r="D59" s="319"/>
      <c r="E59" s="323">
        <f t="shared" si="5"/>
        <v>0</v>
      </c>
      <c r="F59" s="398">
        <v>5000000</v>
      </c>
      <c r="G59" s="352">
        <v>4198000</v>
      </c>
      <c r="H59" s="323">
        <f t="shared" si="6"/>
        <v>-802000</v>
      </c>
      <c r="I59" s="319"/>
      <c r="J59" s="319"/>
      <c r="K59" s="323">
        <f t="shared" si="7"/>
        <v>0</v>
      </c>
      <c r="L59" s="319"/>
      <c r="M59" s="319"/>
      <c r="N59" s="323">
        <f t="shared" si="8"/>
        <v>0</v>
      </c>
      <c r="O59" s="319"/>
      <c r="P59" s="319"/>
      <c r="Q59" s="323">
        <f t="shared" si="9"/>
        <v>0</v>
      </c>
      <c r="R59" s="319"/>
      <c r="S59" s="319"/>
      <c r="T59" s="323">
        <f t="shared" si="10"/>
        <v>0</v>
      </c>
      <c r="U59" s="89">
        <f t="shared" si="25"/>
        <v>5000000</v>
      </c>
      <c r="V59" s="89">
        <f t="shared" si="25"/>
        <v>4198000</v>
      </c>
      <c r="W59" s="89">
        <f t="shared" si="25"/>
        <v>-802000</v>
      </c>
      <c r="X59" s="94"/>
      <c r="Y59" s="94"/>
      <c r="Z59" s="85">
        <f t="shared" si="12"/>
        <v>0</v>
      </c>
      <c r="AA59" s="89">
        <f t="shared" si="23"/>
        <v>0</v>
      </c>
      <c r="AB59" s="89">
        <f t="shared" si="23"/>
        <v>0</v>
      </c>
      <c r="AC59" s="89">
        <f t="shared" si="23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4"/>
        <v>0</v>
      </c>
      <c r="AK59" s="89">
        <f t="shared" si="24"/>
        <v>0</v>
      </c>
      <c r="AL59" s="89">
        <f t="shared" si="24"/>
        <v>0</v>
      </c>
      <c r="AM59" s="89">
        <f t="shared" si="17"/>
        <v>5000000</v>
      </c>
      <c r="AN59" s="89">
        <f t="shared" si="17"/>
        <v>4198000</v>
      </c>
      <c r="AO59" s="89">
        <f t="shared" si="17"/>
        <v>-802000</v>
      </c>
      <c r="AP59" s="192">
        <f t="shared" si="19"/>
        <v>5000000</v>
      </c>
      <c r="AQ59" s="192">
        <f t="shared" si="20"/>
        <v>4198000</v>
      </c>
    </row>
    <row r="60" spans="1:43" ht="11.25">
      <c r="A60" s="13">
        <v>53</v>
      </c>
      <c r="B60" s="2" t="s">
        <v>53</v>
      </c>
      <c r="C60" s="398">
        <v>1260000</v>
      </c>
      <c r="D60" s="352">
        <v>926000</v>
      </c>
      <c r="E60" s="323">
        <f t="shared" si="5"/>
        <v>-334000</v>
      </c>
      <c r="F60" s="398">
        <v>375200</v>
      </c>
      <c r="G60" s="352">
        <v>0</v>
      </c>
      <c r="H60" s="323">
        <f t="shared" si="6"/>
        <v>-375200</v>
      </c>
      <c r="I60" s="319"/>
      <c r="J60" s="319"/>
      <c r="K60" s="323">
        <f t="shared" si="7"/>
        <v>0</v>
      </c>
      <c r="L60" s="319"/>
      <c r="M60" s="319"/>
      <c r="N60" s="323">
        <f t="shared" si="8"/>
        <v>0</v>
      </c>
      <c r="O60" s="319"/>
      <c r="P60" s="319"/>
      <c r="Q60" s="323">
        <f t="shared" si="9"/>
        <v>0</v>
      </c>
      <c r="R60" s="319"/>
      <c r="S60" s="319"/>
      <c r="T60" s="323">
        <f t="shared" si="10"/>
        <v>0</v>
      </c>
      <c r="U60" s="89">
        <f t="shared" si="25"/>
        <v>1635200</v>
      </c>
      <c r="V60" s="89">
        <f t="shared" si="25"/>
        <v>926000</v>
      </c>
      <c r="W60" s="89">
        <f t="shared" si="25"/>
        <v>-709200</v>
      </c>
      <c r="X60" s="94"/>
      <c r="Y60" s="94"/>
      <c r="Z60" s="85">
        <f t="shared" si="12"/>
        <v>0</v>
      </c>
      <c r="AA60" s="89">
        <f t="shared" si="23"/>
        <v>0</v>
      </c>
      <c r="AB60" s="89">
        <f t="shared" si="23"/>
        <v>0</v>
      </c>
      <c r="AC60" s="89">
        <f t="shared" si="23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4"/>
        <v>0</v>
      </c>
      <c r="AK60" s="89">
        <f t="shared" si="24"/>
        <v>0</v>
      </c>
      <c r="AL60" s="89">
        <f t="shared" si="24"/>
        <v>0</v>
      </c>
      <c r="AM60" s="89">
        <f t="shared" si="17"/>
        <v>1635200</v>
      </c>
      <c r="AN60" s="89">
        <f t="shared" si="17"/>
        <v>926000</v>
      </c>
      <c r="AO60" s="89">
        <f t="shared" si="17"/>
        <v>-709200</v>
      </c>
      <c r="AP60" s="192">
        <f t="shared" si="19"/>
        <v>1635200</v>
      </c>
      <c r="AQ60" s="192">
        <f t="shared" si="20"/>
        <v>926000</v>
      </c>
    </row>
    <row r="61" spans="1:43" ht="11.25">
      <c r="A61" s="13"/>
      <c r="B61" s="56" t="s">
        <v>263</v>
      </c>
      <c r="C61" s="319"/>
      <c r="D61" s="319"/>
      <c r="E61" s="323"/>
      <c r="F61" s="319"/>
      <c r="G61" s="319"/>
      <c r="H61" s="323"/>
      <c r="I61" s="319"/>
      <c r="J61" s="319"/>
      <c r="K61" s="323"/>
      <c r="L61" s="319"/>
      <c r="M61" s="319"/>
      <c r="N61" s="323"/>
      <c r="O61" s="319"/>
      <c r="P61" s="319"/>
      <c r="Q61" s="323"/>
      <c r="R61" s="319"/>
      <c r="S61" s="319"/>
      <c r="T61" s="323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  <c r="AP61" s="192">
        <f t="shared" si="19"/>
        <v>0</v>
      </c>
      <c r="AQ61" s="192">
        <f t="shared" si="20"/>
        <v>0</v>
      </c>
    </row>
    <row r="62" spans="1:43" ht="11.25">
      <c r="A62" s="13"/>
      <c r="B62" s="15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3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  <c r="AP62" s="192">
        <f t="shared" si="19"/>
        <v>0</v>
      </c>
      <c r="AQ62" s="192">
        <f t="shared" si="20"/>
        <v>0</v>
      </c>
    </row>
    <row r="63" spans="1:43" ht="11.25">
      <c r="A63" s="55">
        <v>54</v>
      </c>
      <c r="B63" s="56" t="s">
        <v>77</v>
      </c>
      <c r="C63" s="163">
        <f>SUM(C64:C65)</f>
        <v>0</v>
      </c>
      <c r="D63" s="163">
        <f>SUM(D64:D65)</f>
        <v>0</v>
      </c>
      <c r="E63" s="323">
        <f t="shared" si="5"/>
        <v>0</v>
      </c>
      <c r="F63" s="163">
        <f>SUM(F64:F65)</f>
        <v>0</v>
      </c>
      <c r="G63" s="163">
        <f>SUM(G64:G65)</f>
        <v>0</v>
      </c>
      <c r="H63" s="323">
        <f t="shared" si="6"/>
        <v>0</v>
      </c>
      <c r="I63" s="163">
        <f>SUM(I64:I65)</f>
        <v>0</v>
      </c>
      <c r="J63" s="163">
        <f>SUM(J64:J65)</f>
        <v>0</v>
      </c>
      <c r="K63" s="323">
        <f t="shared" si="7"/>
        <v>0</v>
      </c>
      <c r="L63" s="163">
        <f>SUM(L64:L65)</f>
        <v>0</v>
      </c>
      <c r="M63" s="163">
        <f>SUM(M64:M65)</f>
        <v>0</v>
      </c>
      <c r="N63" s="323">
        <f t="shared" si="8"/>
        <v>0</v>
      </c>
      <c r="O63" s="163">
        <f>SUM(O64:O65)</f>
        <v>0</v>
      </c>
      <c r="P63" s="163">
        <f>SUM(P64:P65)</f>
        <v>0</v>
      </c>
      <c r="Q63" s="323">
        <f t="shared" si="9"/>
        <v>0</v>
      </c>
      <c r="R63" s="163">
        <f>SUM(R64:R65)</f>
        <v>0</v>
      </c>
      <c r="S63" s="163">
        <f>SUM(S64:S65)</f>
        <v>0</v>
      </c>
      <c r="T63" s="323">
        <f t="shared" si="10"/>
        <v>0</v>
      </c>
      <c r="U63" s="88">
        <f t="shared" si="25"/>
        <v>0</v>
      </c>
      <c r="V63" s="88">
        <f t="shared" si="25"/>
        <v>0</v>
      </c>
      <c r="W63" s="88">
        <f t="shared" si="25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3"/>
        <v>0</v>
      </c>
      <c r="AB63" s="88">
        <f t="shared" si="23"/>
        <v>0</v>
      </c>
      <c r="AC63" s="88">
        <f t="shared" si="23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4"/>
        <v>0</v>
      </c>
      <c r="AK63" s="88">
        <f t="shared" si="24"/>
        <v>0</v>
      </c>
      <c r="AL63" s="88">
        <f t="shared" si="24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13">
        <v>55</v>
      </c>
      <c r="B64" s="2" t="s">
        <v>54</v>
      </c>
      <c r="C64" s="319"/>
      <c r="D64" s="319"/>
      <c r="E64" s="323">
        <f t="shared" si="5"/>
        <v>0</v>
      </c>
      <c r="F64" s="319"/>
      <c r="G64" s="319"/>
      <c r="H64" s="323">
        <f t="shared" si="6"/>
        <v>0</v>
      </c>
      <c r="I64" s="319"/>
      <c r="J64" s="319"/>
      <c r="K64" s="323">
        <f t="shared" si="7"/>
        <v>0</v>
      </c>
      <c r="L64" s="319"/>
      <c r="M64" s="319"/>
      <c r="N64" s="323">
        <f t="shared" si="8"/>
        <v>0</v>
      </c>
      <c r="O64" s="319"/>
      <c r="P64" s="319"/>
      <c r="Q64" s="323">
        <f t="shared" si="9"/>
        <v>0</v>
      </c>
      <c r="R64" s="319"/>
      <c r="S64" s="319"/>
      <c r="T64" s="323">
        <f t="shared" si="10"/>
        <v>0</v>
      </c>
      <c r="U64" s="89">
        <f t="shared" si="25"/>
        <v>0</v>
      </c>
      <c r="V64" s="89">
        <f t="shared" si="25"/>
        <v>0</v>
      </c>
      <c r="W64" s="89">
        <f t="shared" si="25"/>
        <v>0</v>
      </c>
      <c r="X64" s="94"/>
      <c r="Y64" s="94"/>
      <c r="Z64" s="85">
        <f t="shared" si="12"/>
        <v>0</v>
      </c>
      <c r="AA64" s="89">
        <f t="shared" si="23"/>
        <v>0</v>
      </c>
      <c r="AB64" s="89">
        <f t="shared" si="23"/>
        <v>0</v>
      </c>
      <c r="AC64" s="89">
        <f t="shared" si="23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4"/>
        <v>0</v>
      </c>
      <c r="AK64" s="89">
        <f t="shared" si="24"/>
        <v>0</v>
      </c>
      <c r="AL64" s="89">
        <f t="shared" si="24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13">
        <v>56</v>
      </c>
      <c r="B65" s="2" t="s">
        <v>55</v>
      </c>
      <c r="C65" s="319"/>
      <c r="D65" s="319"/>
      <c r="E65" s="323">
        <f t="shared" si="5"/>
        <v>0</v>
      </c>
      <c r="F65" s="319"/>
      <c r="G65" s="319"/>
      <c r="H65" s="323">
        <f t="shared" si="6"/>
        <v>0</v>
      </c>
      <c r="I65" s="319"/>
      <c r="J65" s="319"/>
      <c r="K65" s="323">
        <f t="shared" si="7"/>
        <v>0</v>
      </c>
      <c r="L65" s="319"/>
      <c r="M65" s="319"/>
      <c r="N65" s="323">
        <f t="shared" si="8"/>
        <v>0</v>
      </c>
      <c r="O65" s="319"/>
      <c r="P65" s="319"/>
      <c r="Q65" s="323">
        <f t="shared" si="9"/>
        <v>0</v>
      </c>
      <c r="R65" s="319"/>
      <c r="S65" s="319"/>
      <c r="T65" s="323">
        <f t="shared" si="10"/>
        <v>0</v>
      </c>
      <c r="U65" s="89">
        <f t="shared" si="25"/>
        <v>0</v>
      </c>
      <c r="V65" s="89">
        <f t="shared" si="25"/>
        <v>0</v>
      </c>
      <c r="W65" s="89">
        <f t="shared" si="25"/>
        <v>0</v>
      </c>
      <c r="X65" s="94"/>
      <c r="Y65" s="94"/>
      <c r="Z65" s="85">
        <f t="shared" si="12"/>
        <v>0</v>
      </c>
      <c r="AA65" s="89">
        <f t="shared" si="23"/>
        <v>0</v>
      </c>
      <c r="AB65" s="89">
        <f t="shared" si="23"/>
        <v>0</v>
      </c>
      <c r="AC65" s="89">
        <f t="shared" si="23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4"/>
        <v>0</v>
      </c>
      <c r="AK65" s="89">
        <f t="shared" si="24"/>
        <v>0</v>
      </c>
      <c r="AL65" s="89">
        <f t="shared" si="24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55">
        <v>57</v>
      </c>
      <c r="B66" s="56" t="s">
        <v>78</v>
      </c>
      <c r="C66" s="163">
        <f>SUM(C67:C74)</f>
        <v>0</v>
      </c>
      <c r="D66" s="163">
        <f>SUM(D67:D74)</f>
        <v>0</v>
      </c>
      <c r="E66" s="323">
        <f t="shared" si="5"/>
        <v>0</v>
      </c>
      <c r="F66" s="163">
        <f>SUM(F67:F74)</f>
        <v>800000</v>
      </c>
      <c r="G66" s="163">
        <f>SUM(G67:G74)</f>
        <v>0</v>
      </c>
      <c r="H66" s="323">
        <f t="shared" si="6"/>
        <v>-800000</v>
      </c>
      <c r="I66" s="163">
        <f>SUM(I67:I74)</f>
        <v>0</v>
      </c>
      <c r="J66" s="163">
        <f>SUM(J67:J74)</f>
        <v>0</v>
      </c>
      <c r="K66" s="323">
        <f t="shared" si="7"/>
        <v>0</v>
      </c>
      <c r="L66" s="163">
        <f>SUM(L67:L74)</f>
        <v>0</v>
      </c>
      <c r="M66" s="163">
        <f>SUM(M67:M74)</f>
        <v>0</v>
      </c>
      <c r="N66" s="323">
        <f t="shared" si="8"/>
        <v>0</v>
      </c>
      <c r="O66" s="163">
        <f>SUM(O67:O74)</f>
        <v>0</v>
      </c>
      <c r="P66" s="163">
        <f>SUM(P67:P74)</f>
        <v>0</v>
      </c>
      <c r="Q66" s="323">
        <f t="shared" si="9"/>
        <v>0</v>
      </c>
      <c r="R66" s="163">
        <f>SUM(R67:R74)</f>
        <v>0</v>
      </c>
      <c r="S66" s="163">
        <f>SUM(S67:S74)</f>
        <v>0</v>
      </c>
      <c r="T66" s="323">
        <f t="shared" si="10"/>
        <v>0</v>
      </c>
      <c r="U66" s="88">
        <f t="shared" si="25"/>
        <v>800000</v>
      </c>
      <c r="V66" s="88">
        <f t="shared" si="25"/>
        <v>0</v>
      </c>
      <c r="W66" s="88">
        <f t="shared" si="25"/>
        <v>-800000</v>
      </c>
      <c r="X66" s="94">
        <f>SUM(X67:X74)</f>
        <v>506344900</v>
      </c>
      <c r="Y66" s="94">
        <f>SUM(Y67:Y74)</f>
        <v>193531442.80000001</v>
      </c>
      <c r="Z66" s="85">
        <f t="shared" si="12"/>
        <v>-312813457.19999999</v>
      </c>
      <c r="AA66" s="88">
        <f t="shared" si="23"/>
        <v>506344900</v>
      </c>
      <c r="AB66" s="88">
        <f t="shared" si="23"/>
        <v>193531442.80000001</v>
      </c>
      <c r="AC66" s="88">
        <f t="shared" si="23"/>
        <v>-312813457.19999999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4"/>
        <v>0</v>
      </c>
      <c r="AK66" s="88">
        <f t="shared" si="24"/>
        <v>0</v>
      </c>
      <c r="AL66" s="88">
        <f t="shared" si="24"/>
        <v>0</v>
      </c>
      <c r="AM66" s="88">
        <f t="shared" si="17"/>
        <v>507144900</v>
      </c>
      <c r="AN66" s="88">
        <f t="shared" si="17"/>
        <v>193531442.80000001</v>
      </c>
      <c r="AO66" s="88">
        <f t="shared" si="17"/>
        <v>-313613457.19999999</v>
      </c>
      <c r="AP66" s="192">
        <f t="shared" si="19"/>
        <v>507144900</v>
      </c>
      <c r="AQ66" s="192">
        <f t="shared" si="20"/>
        <v>193531442.80000001</v>
      </c>
    </row>
    <row r="67" spans="1:43" ht="11.25">
      <c r="A67" s="13">
        <v>58</v>
      </c>
      <c r="B67" s="2" t="s">
        <v>90</v>
      </c>
      <c r="C67" s="319"/>
      <c r="D67" s="319"/>
      <c r="E67" s="323">
        <f t="shared" si="5"/>
        <v>0</v>
      </c>
      <c r="F67" s="319"/>
      <c r="G67" s="319"/>
      <c r="H67" s="323">
        <f t="shared" si="6"/>
        <v>0</v>
      </c>
      <c r="I67" s="319"/>
      <c r="J67" s="319"/>
      <c r="K67" s="323">
        <f t="shared" si="7"/>
        <v>0</v>
      </c>
      <c r="L67" s="319"/>
      <c r="M67" s="319"/>
      <c r="N67" s="323">
        <f t="shared" si="8"/>
        <v>0</v>
      </c>
      <c r="O67" s="319"/>
      <c r="P67" s="319"/>
      <c r="Q67" s="323">
        <f t="shared" si="9"/>
        <v>0</v>
      </c>
      <c r="R67" s="319"/>
      <c r="S67" s="319"/>
      <c r="T67" s="323">
        <f t="shared" si="10"/>
        <v>0</v>
      </c>
      <c r="U67" s="89">
        <f t="shared" si="25"/>
        <v>0</v>
      </c>
      <c r="V67" s="89">
        <f t="shared" si="25"/>
        <v>0</v>
      </c>
      <c r="W67" s="89">
        <f t="shared" si="25"/>
        <v>0</v>
      </c>
      <c r="X67" s="396">
        <v>506344900</v>
      </c>
      <c r="Y67" s="397">
        <v>193531442.80000001</v>
      </c>
      <c r="Z67" s="85">
        <f t="shared" si="12"/>
        <v>-312813457.19999999</v>
      </c>
      <c r="AA67" s="89">
        <f t="shared" si="23"/>
        <v>506344900</v>
      </c>
      <c r="AB67" s="89">
        <f t="shared" si="23"/>
        <v>193531442.80000001</v>
      </c>
      <c r="AC67" s="89">
        <f t="shared" si="23"/>
        <v>-312813457.19999999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4"/>
        <v>0</v>
      </c>
      <c r="AK67" s="89">
        <f t="shared" si="24"/>
        <v>0</v>
      </c>
      <c r="AL67" s="89">
        <f t="shared" si="24"/>
        <v>0</v>
      </c>
      <c r="AM67" s="89">
        <f t="shared" si="17"/>
        <v>506344900</v>
      </c>
      <c r="AN67" s="89">
        <f t="shared" si="17"/>
        <v>193531442.80000001</v>
      </c>
      <c r="AO67" s="89">
        <f t="shared" si="17"/>
        <v>-312813457.19999999</v>
      </c>
      <c r="AP67" s="192">
        <f t="shared" si="19"/>
        <v>506344900</v>
      </c>
      <c r="AQ67" s="192">
        <f t="shared" si="20"/>
        <v>193531442.80000001</v>
      </c>
    </row>
    <row r="68" spans="1:43" ht="11.25">
      <c r="A68" s="13">
        <v>59</v>
      </c>
      <c r="B68" s="2" t="s">
        <v>85</v>
      </c>
      <c r="C68" s="319"/>
      <c r="D68" s="319"/>
      <c r="E68" s="323">
        <f t="shared" si="5"/>
        <v>0</v>
      </c>
      <c r="F68" s="319"/>
      <c r="G68" s="319"/>
      <c r="H68" s="323">
        <f t="shared" si="6"/>
        <v>0</v>
      </c>
      <c r="I68" s="319"/>
      <c r="J68" s="319"/>
      <c r="K68" s="323">
        <f t="shared" si="7"/>
        <v>0</v>
      </c>
      <c r="L68" s="319"/>
      <c r="M68" s="319"/>
      <c r="N68" s="323">
        <f t="shared" si="8"/>
        <v>0</v>
      </c>
      <c r="O68" s="319"/>
      <c r="P68" s="319"/>
      <c r="Q68" s="323">
        <f t="shared" si="9"/>
        <v>0</v>
      </c>
      <c r="R68" s="319"/>
      <c r="S68" s="319"/>
      <c r="T68" s="323">
        <f t="shared" si="10"/>
        <v>0</v>
      </c>
      <c r="U68" s="89">
        <f t="shared" si="25"/>
        <v>0</v>
      </c>
      <c r="V68" s="89">
        <f t="shared" si="25"/>
        <v>0</v>
      </c>
      <c r="W68" s="89">
        <f t="shared" si="25"/>
        <v>0</v>
      </c>
      <c r="X68" s="94"/>
      <c r="Y68" s="94"/>
      <c r="Z68" s="85">
        <f t="shared" si="12"/>
        <v>0</v>
      </c>
      <c r="AA68" s="89">
        <f t="shared" si="23"/>
        <v>0</v>
      </c>
      <c r="AB68" s="89">
        <f t="shared" si="23"/>
        <v>0</v>
      </c>
      <c r="AC68" s="89">
        <f t="shared" si="23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4"/>
        <v>0</v>
      </c>
      <c r="AK68" s="89">
        <f t="shared" si="24"/>
        <v>0</v>
      </c>
      <c r="AL68" s="89">
        <f t="shared" si="24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2.75">
      <c r="A69" s="13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9"/>
        <v>0</v>
      </c>
      <c r="AQ69" s="192">
        <f t="shared" si="20"/>
        <v>0</v>
      </c>
    </row>
    <row r="70" spans="1:43" ht="11.25">
      <c r="A70" s="13">
        <v>60</v>
      </c>
      <c r="B70" s="2" t="s">
        <v>56</v>
      </c>
      <c r="C70" s="319"/>
      <c r="D70" s="319"/>
      <c r="E70" s="323">
        <f t="shared" si="5"/>
        <v>0</v>
      </c>
      <c r="F70" s="319"/>
      <c r="G70" s="319"/>
      <c r="H70" s="323">
        <f t="shared" si="6"/>
        <v>0</v>
      </c>
      <c r="I70" s="319"/>
      <c r="J70" s="319"/>
      <c r="K70" s="323">
        <f t="shared" si="7"/>
        <v>0</v>
      </c>
      <c r="L70" s="319"/>
      <c r="M70" s="319"/>
      <c r="N70" s="323">
        <f t="shared" si="8"/>
        <v>0</v>
      </c>
      <c r="O70" s="319"/>
      <c r="P70" s="319"/>
      <c r="Q70" s="323">
        <f t="shared" si="9"/>
        <v>0</v>
      </c>
      <c r="R70" s="319"/>
      <c r="S70" s="319"/>
      <c r="T70" s="323">
        <f t="shared" si="10"/>
        <v>0</v>
      </c>
      <c r="U70" s="89">
        <f t="shared" si="25"/>
        <v>0</v>
      </c>
      <c r="V70" s="89">
        <f t="shared" si="25"/>
        <v>0</v>
      </c>
      <c r="W70" s="89">
        <f t="shared" si="25"/>
        <v>0</v>
      </c>
      <c r="X70" s="94"/>
      <c r="Y70" s="94"/>
      <c r="Z70" s="85">
        <f t="shared" si="12"/>
        <v>0</v>
      </c>
      <c r="AA70" s="89">
        <f t="shared" si="23"/>
        <v>0</v>
      </c>
      <c r="AB70" s="89">
        <f t="shared" si="23"/>
        <v>0</v>
      </c>
      <c r="AC70" s="89">
        <f t="shared" si="23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4"/>
        <v>0</v>
      </c>
      <c r="AK70" s="89">
        <f t="shared" si="24"/>
        <v>0</v>
      </c>
      <c r="AL70" s="89">
        <f t="shared" si="24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13">
        <v>61</v>
      </c>
      <c r="B71" s="15" t="s">
        <v>57</v>
      </c>
      <c r="C71" s="319"/>
      <c r="D71" s="319"/>
      <c r="E71" s="323">
        <f t="shared" si="5"/>
        <v>0</v>
      </c>
      <c r="F71" s="319"/>
      <c r="G71" s="319"/>
      <c r="H71" s="323">
        <f t="shared" si="6"/>
        <v>0</v>
      </c>
      <c r="I71" s="319"/>
      <c r="J71" s="319"/>
      <c r="K71" s="323">
        <f t="shared" si="7"/>
        <v>0</v>
      </c>
      <c r="L71" s="319"/>
      <c r="M71" s="319"/>
      <c r="N71" s="323">
        <f t="shared" si="8"/>
        <v>0</v>
      </c>
      <c r="O71" s="319"/>
      <c r="P71" s="319"/>
      <c r="Q71" s="323">
        <f t="shared" si="9"/>
        <v>0</v>
      </c>
      <c r="R71" s="319"/>
      <c r="S71" s="319"/>
      <c r="T71" s="323">
        <f t="shared" si="10"/>
        <v>0</v>
      </c>
      <c r="U71" s="89">
        <f t="shared" si="25"/>
        <v>0</v>
      </c>
      <c r="V71" s="89">
        <f t="shared" si="25"/>
        <v>0</v>
      </c>
      <c r="W71" s="89">
        <f t="shared" si="25"/>
        <v>0</v>
      </c>
      <c r="X71" s="94"/>
      <c r="Y71" s="94"/>
      <c r="Z71" s="85">
        <f t="shared" si="12"/>
        <v>0</v>
      </c>
      <c r="AA71" s="89">
        <f t="shared" si="23"/>
        <v>0</v>
      </c>
      <c r="AB71" s="89">
        <f t="shared" si="23"/>
        <v>0</v>
      </c>
      <c r="AC71" s="89">
        <f t="shared" si="23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4"/>
        <v>0</v>
      </c>
      <c r="AK71" s="89">
        <f t="shared" si="24"/>
        <v>0</v>
      </c>
      <c r="AL71" s="89">
        <f t="shared" si="24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13">
        <v>62</v>
      </c>
      <c r="B72" s="15" t="s">
        <v>58</v>
      </c>
      <c r="C72" s="319"/>
      <c r="D72" s="319"/>
      <c r="E72" s="323">
        <f t="shared" si="5"/>
        <v>0</v>
      </c>
      <c r="F72" s="319"/>
      <c r="G72" s="319"/>
      <c r="H72" s="323">
        <f t="shared" si="6"/>
        <v>0</v>
      </c>
      <c r="I72" s="319"/>
      <c r="J72" s="319"/>
      <c r="K72" s="323">
        <f t="shared" si="7"/>
        <v>0</v>
      </c>
      <c r="L72" s="319"/>
      <c r="M72" s="319"/>
      <c r="N72" s="323">
        <f t="shared" si="8"/>
        <v>0</v>
      </c>
      <c r="O72" s="319"/>
      <c r="P72" s="319"/>
      <c r="Q72" s="323">
        <f t="shared" si="9"/>
        <v>0</v>
      </c>
      <c r="R72" s="319"/>
      <c r="S72" s="319"/>
      <c r="T72" s="323">
        <f t="shared" si="10"/>
        <v>0</v>
      </c>
      <c r="U72" s="89">
        <f t="shared" si="25"/>
        <v>0</v>
      </c>
      <c r="V72" s="89">
        <f t="shared" si="25"/>
        <v>0</v>
      </c>
      <c r="W72" s="89">
        <f t="shared" si="25"/>
        <v>0</v>
      </c>
      <c r="X72" s="94"/>
      <c r="Y72" s="94"/>
      <c r="Z72" s="85">
        <f t="shared" si="12"/>
        <v>0</v>
      </c>
      <c r="AA72" s="89">
        <f t="shared" si="23"/>
        <v>0</v>
      </c>
      <c r="AB72" s="89">
        <f t="shared" si="23"/>
        <v>0</v>
      </c>
      <c r="AC72" s="89">
        <f t="shared" si="23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4"/>
        <v>0</v>
      </c>
      <c r="AK72" s="89">
        <f t="shared" si="24"/>
        <v>0</v>
      </c>
      <c r="AL72" s="89">
        <f t="shared" si="24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13">
        <v>63</v>
      </c>
      <c r="B73" s="15" t="s">
        <v>59</v>
      </c>
      <c r="C73" s="319"/>
      <c r="D73" s="319"/>
      <c r="E73" s="323">
        <f t="shared" si="5"/>
        <v>0</v>
      </c>
      <c r="F73" s="319"/>
      <c r="G73" s="319"/>
      <c r="H73" s="323">
        <f t="shared" si="6"/>
        <v>0</v>
      </c>
      <c r="I73" s="319"/>
      <c r="J73" s="319"/>
      <c r="K73" s="323">
        <f t="shared" si="7"/>
        <v>0</v>
      </c>
      <c r="L73" s="319"/>
      <c r="M73" s="319"/>
      <c r="N73" s="323">
        <f t="shared" si="8"/>
        <v>0</v>
      </c>
      <c r="O73" s="319"/>
      <c r="P73" s="319"/>
      <c r="Q73" s="323">
        <f t="shared" si="9"/>
        <v>0</v>
      </c>
      <c r="R73" s="319"/>
      <c r="S73" s="319"/>
      <c r="T73" s="323">
        <f t="shared" si="10"/>
        <v>0</v>
      </c>
      <c r="U73" s="89">
        <f t="shared" si="25"/>
        <v>0</v>
      </c>
      <c r="V73" s="89">
        <f t="shared" si="25"/>
        <v>0</v>
      </c>
      <c r="W73" s="89">
        <f t="shared" si="25"/>
        <v>0</v>
      </c>
      <c r="X73" s="94"/>
      <c r="Y73" s="94"/>
      <c r="Z73" s="85">
        <f t="shared" si="12"/>
        <v>0</v>
      </c>
      <c r="AA73" s="89">
        <f t="shared" si="23"/>
        <v>0</v>
      </c>
      <c r="AB73" s="89">
        <f t="shared" si="23"/>
        <v>0</v>
      </c>
      <c r="AC73" s="89">
        <f t="shared" si="23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4"/>
        <v>0</v>
      </c>
      <c r="AK73" s="89">
        <f t="shared" si="24"/>
        <v>0</v>
      </c>
      <c r="AL73" s="89">
        <f t="shared" si="24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  <c r="AP73" s="192">
        <f t="shared" ref="AP73:AP107" si="26">AM73-I73-L73-O73-R73</f>
        <v>0</v>
      </c>
      <c r="AQ73" s="192">
        <f t="shared" ref="AQ73:AQ107" si="27">AN73-J73-M73-P73-S73</f>
        <v>0</v>
      </c>
    </row>
    <row r="74" spans="1:43" ht="11.25">
      <c r="A74" s="13">
        <v>64</v>
      </c>
      <c r="B74" s="15" t="s">
        <v>60</v>
      </c>
      <c r="C74" s="319"/>
      <c r="D74" s="319"/>
      <c r="E74" s="323">
        <f t="shared" si="5"/>
        <v>0</v>
      </c>
      <c r="F74" s="319">
        <v>800000</v>
      </c>
      <c r="G74" s="319">
        <v>0</v>
      </c>
      <c r="H74" s="323">
        <f t="shared" si="6"/>
        <v>-800000</v>
      </c>
      <c r="I74" s="319"/>
      <c r="J74" s="319"/>
      <c r="K74" s="323">
        <f t="shared" si="7"/>
        <v>0</v>
      </c>
      <c r="L74" s="319"/>
      <c r="M74" s="319"/>
      <c r="N74" s="323">
        <f t="shared" si="8"/>
        <v>0</v>
      </c>
      <c r="O74" s="319"/>
      <c r="P74" s="319"/>
      <c r="Q74" s="323">
        <f t="shared" si="9"/>
        <v>0</v>
      </c>
      <c r="R74" s="319"/>
      <c r="S74" s="319"/>
      <c r="T74" s="323">
        <f t="shared" si="10"/>
        <v>0</v>
      </c>
      <c r="U74" s="89">
        <f t="shared" si="25"/>
        <v>800000</v>
      </c>
      <c r="V74" s="89">
        <f t="shared" si="25"/>
        <v>0</v>
      </c>
      <c r="W74" s="89">
        <f t="shared" si="25"/>
        <v>-800000</v>
      </c>
      <c r="X74" s="94"/>
      <c r="Y74" s="94"/>
      <c r="Z74" s="85">
        <f t="shared" si="12"/>
        <v>0</v>
      </c>
      <c r="AA74" s="89">
        <f t="shared" si="23"/>
        <v>0</v>
      </c>
      <c r="AB74" s="89">
        <f t="shared" si="23"/>
        <v>0</v>
      </c>
      <c r="AC74" s="89">
        <f t="shared" si="23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4"/>
        <v>0</v>
      </c>
      <c r="AK74" s="89">
        <f t="shared" si="24"/>
        <v>0</v>
      </c>
      <c r="AL74" s="89">
        <f t="shared" si="24"/>
        <v>0</v>
      </c>
      <c r="AM74" s="89">
        <f t="shared" si="17"/>
        <v>800000</v>
      </c>
      <c r="AN74" s="89">
        <f t="shared" si="17"/>
        <v>0</v>
      </c>
      <c r="AO74" s="89">
        <f t="shared" si="17"/>
        <v>-800000</v>
      </c>
      <c r="AP74" s="192">
        <f t="shared" si="26"/>
        <v>800000</v>
      </c>
      <c r="AQ74" s="192">
        <f t="shared" si="27"/>
        <v>0</v>
      </c>
    </row>
    <row r="75" spans="1:43" ht="11.25">
      <c r="A75" s="55">
        <v>65</v>
      </c>
      <c r="B75" s="56" t="s">
        <v>61</v>
      </c>
      <c r="C75" s="163">
        <f>SUM(C76:C77)</f>
        <v>0</v>
      </c>
      <c r="D75" s="163">
        <f>SUM(D76:D77)</f>
        <v>0</v>
      </c>
      <c r="E75" s="323">
        <f t="shared" ref="E75:E107" si="28">SUM(D75-C75)</f>
        <v>0</v>
      </c>
      <c r="F75" s="163">
        <f>SUM(F76:F77)</f>
        <v>0</v>
      </c>
      <c r="G75" s="163">
        <f>SUM(G76:G77)</f>
        <v>0</v>
      </c>
      <c r="H75" s="323">
        <f t="shared" ref="H75:H104" si="29">SUM(G75-F75)</f>
        <v>0</v>
      </c>
      <c r="I75" s="163">
        <f>SUM(I76:I77)</f>
        <v>0</v>
      </c>
      <c r="J75" s="163">
        <f>SUM(J76:J77)</f>
        <v>0</v>
      </c>
      <c r="K75" s="323">
        <f t="shared" ref="K75:K107" si="30">SUM(J75-I75)</f>
        <v>0</v>
      </c>
      <c r="L75" s="163">
        <f>SUM(L76:L77)</f>
        <v>0</v>
      </c>
      <c r="M75" s="163">
        <f>SUM(M76:M77)</f>
        <v>0</v>
      </c>
      <c r="N75" s="323">
        <f t="shared" ref="N75:N107" si="31">SUM(M75-L75)</f>
        <v>0</v>
      </c>
      <c r="O75" s="163">
        <f>SUM(O76:O77)</f>
        <v>0</v>
      </c>
      <c r="P75" s="163">
        <f>SUM(P76:P77)</f>
        <v>0</v>
      </c>
      <c r="Q75" s="323">
        <f t="shared" ref="Q75:Q107" si="32">SUM(P75-O75)</f>
        <v>0</v>
      </c>
      <c r="R75" s="163">
        <f>SUM(R76:R77)</f>
        <v>0</v>
      </c>
      <c r="S75" s="163">
        <f>SUM(S76:S77)</f>
        <v>0</v>
      </c>
      <c r="T75" s="323">
        <f t="shared" ref="T75:T107" si="33">SUM(S75-R75)</f>
        <v>0</v>
      </c>
      <c r="U75" s="88">
        <f t="shared" si="25"/>
        <v>0</v>
      </c>
      <c r="V75" s="88">
        <f t="shared" si="25"/>
        <v>0</v>
      </c>
      <c r="W75" s="88">
        <f t="shared" si="25"/>
        <v>0</v>
      </c>
      <c r="X75" s="94">
        <f>SUM(X76:X77)</f>
        <v>0</v>
      </c>
      <c r="Y75" s="94">
        <f>SUM(Y76:Y77)</f>
        <v>0</v>
      </c>
      <c r="Z75" s="85">
        <f t="shared" ref="Z75:Z107" si="34">SUM(Y75-X75)</f>
        <v>0</v>
      </c>
      <c r="AA75" s="88">
        <f t="shared" ref="AA75:AC107" si="35">SUM(X75)</f>
        <v>0</v>
      </c>
      <c r="AB75" s="88">
        <f t="shared" si="35"/>
        <v>0</v>
      </c>
      <c r="AC75" s="88">
        <f t="shared" si="35"/>
        <v>0</v>
      </c>
      <c r="AD75" s="94">
        <f>SUM(AD76:AD77)</f>
        <v>0</v>
      </c>
      <c r="AE75" s="94">
        <f>SUM(AE76:AE77)</f>
        <v>0</v>
      </c>
      <c r="AF75" s="85">
        <f t="shared" ref="AF75:AF86" si="36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7">SUM(AH75-AG75)</f>
        <v>0</v>
      </c>
      <c r="AJ75" s="88">
        <f t="shared" si="24"/>
        <v>0</v>
      </c>
      <c r="AK75" s="88">
        <f t="shared" si="24"/>
        <v>0</v>
      </c>
      <c r="AL75" s="88">
        <f t="shared" si="24"/>
        <v>0</v>
      </c>
      <c r="AM75" s="88">
        <f t="shared" ref="AM75:AO107" si="38">SUM(U75+AA75+AJ75)</f>
        <v>0</v>
      </c>
      <c r="AN75" s="88">
        <f t="shared" si="38"/>
        <v>0</v>
      </c>
      <c r="AO75" s="88">
        <f t="shared" si="38"/>
        <v>0</v>
      </c>
      <c r="AP75" s="192">
        <f t="shared" si="26"/>
        <v>0</v>
      </c>
      <c r="AQ75" s="192">
        <f t="shared" si="27"/>
        <v>0</v>
      </c>
    </row>
    <row r="76" spans="1:43" ht="11.25">
      <c r="A76" s="13">
        <v>66</v>
      </c>
      <c r="B76" s="2" t="s">
        <v>259</v>
      </c>
      <c r="C76" s="319"/>
      <c r="D76" s="319"/>
      <c r="E76" s="323">
        <f t="shared" si="28"/>
        <v>0</v>
      </c>
      <c r="F76" s="319"/>
      <c r="G76" s="319"/>
      <c r="H76" s="323">
        <f t="shared" si="29"/>
        <v>0</v>
      </c>
      <c r="I76" s="319"/>
      <c r="J76" s="319"/>
      <c r="K76" s="323">
        <f t="shared" si="30"/>
        <v>0</v>
      </c>
      <c r="L76" s="319"/>
      <c r="M76" s="319"/>
      <c r="N76" s="323">
        <f t="shared" si="31"/>
        <v>0</v>
      </c>
      <c r="O76" s="319"/>
      <c r="P76" s="319"/>
      <c r="Q76" s="323">
        <f t="shared" si="32"/>
        <v>0</v>
      </c>
      <c r="R76" s="319"/>
      <c r="S76" s="319"/>
      <c r="T76" s="323">
        <f t="shared" si="33"/>
        <v>0</v>
      </c>
      <c r="U76" s="89">
        <f t="shared" si="25"/>
        <v>0</v>
      </c>
      <c r="V76" s="89">
        <f t="shared" si="25"/>
        <v>0</v>
      </c>
      <c r="W76" s="89">
        <f t="shared" si="25"/>
        <v>0</v>
      </c>
      <c r="X76" s="94"/>
      <c r="Y76" s="94"/>
      <c r="Z76" s="85">
        <f t="shared" si="34"/>
        <v>0</v>
      </c>
      <c r="AA76" s="89">
        <f t="shared" si="35"/>
        <v>0</v>
      </c>
      <c r="AB76" s="89">
        <f t="shared" si="35"/>
        <v>0</v>
      </c>
      <c r="AC76" s="89">
        <f t="shared" si="35"/>
        <v>0</v>
      </c>
      <c r="AD76" s="94"/>
      <c r="AE76" s="94"/>
      <c r="AF76" s="85">
        <f t="shared" si="36"/>
        <v>0</v>
      </c>
      <c r="AG76" s="94"/>
      <c r="AH76" s="94"/>
      <c r="AI76" s="85">
        <f t="shared" si="37"/>
        <v>0</v>
      </c>
      <c r="AJ76" s="89">
        <f t="shared" si="24"/>
        <v>0</v>
      </c>
      <c r="AK76" s="89">
        <f t="shared" si="24"/>
        <v>0</v>
      </c>
      <c r="AL76" s="89">
        <f t="shared" si="24"/>
        <v>0</v>
      </c>
      <c r="AM76" s="89">
        <f t="shared" si="38"/>
        <v>0</v>
      </c>
      <c r="AN76" s="89">
        <f t="shared" si="38"/>
        <v>0</v>
      </c>
      <c r="AO76" s="89">
        <f t="shared" si="38"/>
        <v>0</v>
      </c>
      <c r="AP76" s="192">
        <f t="shared" si="26"/>
        <v>0</v>
      </c>
      <c r="AQ76" s="192">
        <f t="shared" si="27"/>
        <v>0</v>
      </c>
    </row>
    <row r="77" spans="1:43" ht="11.25">
      <c r="A77" s="13">
        <v>67</v>
      </c>
      <c r="B77" s="2" t="s">
        <v>260</v>
      </c>
      <c r="C77" s="319"/>
      <c r="D77" s="319"/>
      <c r="E77" s="323">
        <f t="shared" si="28"/>
        <v>0</v>
      </c>
      <c r="F77" s="319"/>
      <c r="G77" s="319"/>
      <c r="H77" s="323">
        <f t="shared" si="29"/>
        <v>0</v>
      </c>
      <c r="I77" s="319"/>
      <c r="J77" s="319"/>
      <c r="K77" s="323">
        <f t="shared" si="30"/>
        <v>0</v>
      </c>
      <c r="L77" s="319"/>
      <c r="M77" s="319"/>
      <c r="N77" s="323">
        <f t="shared" si="31"/>
        <v>0</v>
      </c>
      <c r="O77" s="319"/>
      <c r="P77" s="319"/>
      <c r="Q77" s="323">
        <f t="shared" si="32"/>
        <v>0</v>
      </c>
      <c r="R77" s="319"/>
      <c r="S77" s="319"/>
      <c r="T77" s="323">
        <f t="shared" si="33"/>
        <v>0</v>
      </c>
      <c r="U77" s="89">
        <f t="shared" si="25"/>
        <v>0</v>
      </c>
      <c r="V77" s="89">
        <f t="shared" si="25"/>
        <v>0</v>
      </c>
      <c r="W77" s="89">
        <f t="shared" si="25"/>
        <v>0</v>
      </c>
      <c r="X77" s="94">
        <v>0</v>
      </c>
      <c r="Y77" s="94"/>
      <c r="Z77" s="85">
        <f t="shared" si="34"/>
        <v>0</v>
      </c>
      <c r="AA77" s="89">
        <f t="shared" si="35"/>
        <v>0</v>
      </c>
      <c r="AB77" s="89">
        <f t="shared" si="35"/>
        <v>0</v>
      </c>
      <c r="AC77" s="89">
        <f t="shared" si="35"/>
        <v>0</v>
      </c>
      <c r="AD77" s="94"/>
      <c r="AE77" s="94"/>
      <c r="AF77" s="85">
        <f t="shared" si="36"/>
        <v>0</v>
      </c>
      <c r="AG77" s="94"/>
      <c r="AH77" s="94"/>
      <c r="AI77" s="85">
        <f t="shared" si="37"/>
        <v>0</v>
      </c>
      <c r="AJ77" s="89">
        <f t="shared" si="24"/>
        <v>0</v>
      </c>
      <c r="AK77" s="89">
        <f t="shared" si="24"/>
        <v>0</v>
      </c>
      <c r="AL77" s="89">
        <f t="shared" si="24"/>
        <v>0</v>
      </c>
      <c r="AM77" s="89">
        <f t="shared" si="38"/>
        <v>0</v>
      </c>
      <c r="AN77" s="89">
        <f t="shared" si="38"/>
        <v>0</v>
      </c>
      <c r="AO77" s="89">
        <f t="shared" si="38"/>
        <v>0</v>
      </c>
      <c r="AP77" s="192">
        <f t="shared" si="26"/>
        <v>0</v>
      </c>
      <c r="AQ77" s="192">
        <f t="shared" si="27"/>
        <v>0</v>
      </c>
    </row>
    <row r="78" spans="1:43" ht="12.75">
      <c r="A78" s="13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26"/>
        <v>0</v>
      </c>
      <c r="AQ78" s="192">
        <f t="shared" si="27"/>
        <v>0</v>
      </c>
    </row>
    <row r="79" spans="1:43" ht="11.25">
      <c r="A79" s="55">
        <v>68</v>
      </c>
      <c r="B79" s="56" t="s">
        <v>62</v>
      </c>
      <c r="C79" s="163">
        <f>SUM(C80:C86)</f>
        <v>136768600</v>
      </c>
      <c r="D79" s="163">
        <f>SUM(D80:D86)</f>
        <v>148479100</v>
      </c>
      <c r="E79" s="323">
        <f t="shared" si="28"/>
        <v>11710500</v>
      </c>
      <c r="F79" s="163">
        <f>SUM(F80:F86)</f>
        <v>998526000</v>
      </c>
      <c r="G79" s="163">
        <f>SUM(G80:G86)</f>
        <v>1103133725</v>
      </c>
      <c r="H79" s="323">
        <f t="shared" si="29"/>
        <v>104607725</v>
      </c>
      <c r="I79" s="163">
        <f>SUM(I80:I86)</f>
        <v>58938000</v>
      </c>
      <c r="J79" s="163">
        <f>SUM(J80:J86)</f>
        <v>46930200</v>
      </c>
      <c r="K79" s="323">
        <f t="shared" si="30"/>
        <v>-12007800</v>
      </c>
      <c r="L79" s="163">
        <f>SUM(L80:L86)</f>
        <v>61408800</v>
      </c>
      <c r="M79" s="163">
        <f>SUM(M80:M86)</f>
        <v>61408800</v>
      </c>
      <c r="N79" s="323">
        <f t="shared" si="31"/>
        <v>0</v>
      </c>
      <c r="O79" s="163">
        <f>SUM(O80:O86)</f>
        <v>125590400</v>
      </c>
      <c r="P79" s="163">
        <f>SUM(P80:P86)</f>
        <v>123272400</v>
      </c>
      <c r="Q79" s="323">
        <f t="shared" si="32"/>
        <v>-2318000</v>
      </c>
      <c r="R79" s="163">
        <f>SUM(R80:R86)</f>
        <v>66050400</v>
      </c>
      <c r="S79" s="163">
        <f>SUM(S80:S86)</f>
        <v>61924400</v>
      </c>
      <c r="T79" s="323">
        <f t="shared" si="33"/>
        <v>-4126000</v>
      </c>
      <c r="U79" s="88">
        <f t="shared" si="25"/>
        <v>1447282200</v>
      </c>
      <c r="V79" s="88">
        <f t="shared" si="25"/>
        <v>1545148625</v>
      </c>
      <c r="W79" s="88">
        <f t="shared" si="25"/>
        <v>97866425</v>
      </c>
      <c r="X79" s="94">
        <f>SUM(X80:X86)</f>
        <v>506344900</v>
      </c>
      <c r="Y79" s="94">
        <f>SUM(Y80:Y86)</f>
        <v>477196765.19999999</v>
      </c>
      <c r="Z79" s="85">
        <f t="shared" si="34"/>
        <v>-29148134.800000012</v>
      </c>
      <c r="AA79" s="88">
        <f t="shared" si="35"/>
        <v>506344900</v>
      </c>
      <c r="AB79" s="88">
        <f t="shared" si="35"/>
        <v>477196765.19999999</v>
      </c>
      <c r="AC79" s="88">
        <f t="shared" si="35"/>
        <v>-29148134.800000012</v>
      </c>
      <c r="AD79" s="94">
        <f>SUM(AD80:AD86)</f>
        <v>80000000</v>
      </c>
      <c r="AE79" s="94">
        <f>SUM(AE80:AE86)</f>
        <v>129278110.56</v>
      </c>
      <c r="AF79" s="85">
        <f t="shared" si="36"/>
        <v>49278110.560000002</v>
      </c>
      <c r="AG79" s="94">
        <f>SUM(AG80:AG86)</f>
        <v>52685700</v>
      </c>
      <c r="AH79" s="94">
        <f>SUM(AH80:AH86)</f>
        <v>79835695</v>
      </c>
      <c r="AI79" s="85">
        <f t="shared" si="37"/>
        <v>27149995</v>
      </c>
      <c r="AJ79" s="88">
        <f t="shared" si="24"/>
        <v>132685700</v>
      </c>
      <c r="AK79" s="88">
        <f t="shared" si="24"/>
        <v>209113805.56</v>
      </c>
      <c r="AL79" s="88">
        <f t="shared" si="24"/>
        <v>76428105.560000002</v>
      </c>
      <c r="AM79" s="149">
        <f t="shared" si="38"/>
        <v>2086312800</v>
      </c>
      <c r="AN79" s="88">
        <f t="shared" si="38"/>
        <v>2231459195.7600002</v>
      </c>
      <c r="AO79" s="88">
        <f t="shared" si="38"/>
        <v>145146395.75999999</v>
      </c>
      <c r="AP79" s="192">
        <f t="shared" si="26"/>
        <v>1774325200</v>
      </c>
      <c r="AQ79" s="192">
        <f t="shared" si="27"/>
        <v>1937923395.7600002</v>
      </c>
    </row>
    <row r="80" spans="1:43" ht="11.25">
      <c r="A80" s="13">
        <v>69</v>
      </c>
      <c r="B80" s="15" t="s">
        <v>64</v>
      </c>
      <c r="C80" s="319"/>
      <c r="D80" s="319"/>
      <c r="E80" s="323">
        <f t="shared" si="28"/>
        <v>0</v>
      </c>
      <c r="F80" s="398"/>
      <c r="G80" s="398"/>
      <c r="H80" s="323">
        <f t="shared" si="29"/>
        <v>0</v>
      </c>
      <c r="I80" s="319"/>
      <c r="J80" s="319"/>
      <c r="K80" s="323">
        <f t="shared" si="30"/>
        <v>0</v>
      </c>
      <c r="L80" s="319"/>
      <c r="M80" s="319"/>
      <c r="N80" s="323">
        <f t="shared" si="31"/>
        <v>0</v>
      </c>
      <c r="O80" s="319"/>
      <c r="P80" s="319"/>
      <c r="Q80" s="323">
        <f t="shared" si="32"/>
        <v>0</v>
      </c>
      <c r="R80" s="319"/>
      <c r="S80" s="319"/>
      <c r="T80" s="323">
        <f t="shared" si="33"/>
        <v>0</v>
      </c>
      <c r="U80" s="89">
        <f t="shared" si="25"/>
        <v>0</v>
      </c>
      <c r="V80" s="89">
        <f t="shared" si="25"/>
        <v>0</v>
      </c>
      <c r="W80" s="89">
        <f t="shared" si="25"/>
        <v>0</v>
      </c>
      <c r="X80" s="94">
        <v>0</v>
      </c>
      <c r="Y80" s="94">
        <v>0</v>
      </c>
      <c r="Z80" s="85">
        <f t="shared" si="34"/>
        <v>0</v>
      </c>
      <c r="AA80" s="89">
        <f t="shared" si="35"/>
        <v>0</v>
      </c>
      <c r="AB80" s="89">
        <f t="shared" si="35"/>
        <v>0</v>
      </c>
      <c r="AC80" s="89">
        <f t="shared" si="35"/>
        <v>0</v>
      </c>
      <c r="AD80" s="94">
        <v>0</v>
      </c>
      <c r="AE80" s="94"/>
      <c r="AF80" s="85">
        <f t="shared" si="36"/>
        <v>0</v>
      </c>
      <c r="AG80" s="94">
        <v>0</v>
      </c>
      <c r="AH80" s="94"/>
      <c r="AI80" s="85">
        <f t="shared" si="37"/>
        <v>0</v>
      </c>
      <c r="AJ80" s="89">
        <f t="shared" si="24"/>
        <v>0</v>
      </c>
      <c r="AK80" s="89">
        <f t="shared" si="24"/>
        <v>0</v>
      </c>
      <c r="AL80" s="89">
        <f t="shared" si="24"/>
        <v>0</v>
      </c>
      <c r="AM80" s="89">
        <f t="shared" si="38"/>
        <v>0</v>
      </c>
      <c r="AN80" s="89">
        <f t="shared" si="38"/>
        <v>0</v>
      </c>
      <c r="AO80" s="89">
        <f t="shared" si="38"/>
        <v>0</v>
      </c>
      <c r="AP80" s="192">
        <f t="shared" si="26"/>
        <v>0</v>
      </c>
      <c r="AQ80" s="192">
        <f t="shared" si="27"/>
        <v>0</v>
      </c>
    </row>
    <row r="81" spans="1:43" ht="11.25">
      <c r="A81" s="13">
        <v>70</v>
      </c>
      <c r="B81" s="15" t="s">
        <v>63</v>
      </c>
      <c r="C81" s="319"/>
      <c r="D81" s="319"/>
      <c r="E81" s="323">
        <f t="shared" si="28"/>
        <v>0</v>
      </c>
      <c r="F81" s="319">
        <v>2400000</v>
      </c>
      <c r="G81" s="319">
        <v>1084525</v>
      </c>
      <c r="H81" s="323">
        <f t="shared" si="29"/>
        <v>-1315475</v>
      </c>
      <c r="I81" s="319"/>
      <c r="J81" s="319"/>
      <c r="K81" s="323">
        <f t="shared" si="30"/>
        <v>0</v>
      </c>
      <c r="L81" s="319"/>
      <c r="M81" s="319"/>
      <c r="N81" s="323">
        <f t="shared" si="31"/>
        <v>0</v>
      </c>
      <c r="O81" s="319"/>
      <c r="P81" s="319">
        <v>70000</v>
      </c>
      <c r="Q81" s="323">
        <f t="shared" si="32"/>
        <v>70000</v>
      </c>
      <c r="R81" s="319"/>
      <c r="S81" s="319"/>
      <c r="T81" s="323">
        <f t="shared" si="33"/>
        <v>0</v>
      </c>
      <c r="U81" s="89">
        <f>SUM(C81+F81+I81+L81+O81+R81)</f>
        <v>2400000</v>
      </c>
      <c r="V81" s="89">
        <f>SUM(D81+G81+J81+M81+P81+S81)</f>
        <v>1154525</v>
      </c>
      <c r="W81" s="89">
        <f t="shared" si="25"/>
        <v>-1245475</v>
      </c>
      <c r="X81" s="94"/>
      <c r="Y81" s="94">
        <v>0</v>
      </c>
      <c r="Z81" s="85">
        <f t="shared" si="34"/>
        <v>0</v>
      </c>
      <c r="AA81" s="89">
        <f t="shared" si="35"/>
        <v>0</v>
      </c>
      <c r="AB81" s="89">
        <f t="shared" si="35"/>
        <v>0</v>
      </c>
      <c r="AC81" s="89">
        <f t="shared" si="35"/>
        <v>0</v>
      </c>
      <c r="AD81" s="94">
        <v>0</v>
      </c>
      <c r="AE81" s="94">
        <v>0</v>
      </c>
      <c r="AF81" s="85">
        <f t="shared" si="36"/>
        <v>0</v>
      </c>
      <c r="AG81" s="94">
        <v>0</v>
      </c>
      <c r="AH81" s="94">
        <v>5150000</v>
      </c>
      <c r="AI81" s="85">
        <f t="shared" si="37"/>
        <v>5150000</v>
      </c>
      <c r="AJ81" s="89">
        <f t="shared" si="24"/>
        <v>0</v>
      </c>
      <c r="AK81" s="89">
        <f t="shared" si="24"/>
        <v>5150000</v>
      </c>
      <c r="AL81" s="89">
        <f t="shared" si="24"/>
        <v>5150000</v>
      </c>
      <c r="AM81" s="89">
        <f t="shared" si="38"/>
        <v>2400000</v>
      </c>
      <c r="AN81" s="89">
        <f t="shared" si="38"/>
        <v>6304525</v>
      </c>
      <c r="AO81" s="89">
        <f t="shared" si="38"/>
        <v>3904525</v>
      </c>
      <c r="AP81" s="192">
        <f t="shared" si="26"/>
        <v>2400000</v>
      </c>
      <c r="AQ81" s="192">
        <f t="shared" si="27"/>
        <v>6234525</v>
      </c>
    </row>
    <row r="82" spans="1:43" ht="11.25">
      <c r="A82" s="13">
        <v>71</v>
      </c>
      <c r="B82" s="15" t="s">
        <v>76</v>
      </c>
      <c r="C82" s="319"/>
      <c r="D82" s="319"/>
      <c r="E82" s="323">
        <f t="shared" si="28"/>
        <v>0</v>
      </c>
      <c r="F82" s="319"/>
      <c r="G82" s="319"/>
      <c r="H82" s="323">
        <f t="shared" si="29"/>
        <v>0</v>
      </c>
      <c r="I82" s="319"/>
      <c r="J82" s="319"/>
      <c r="K82" s="323">
        <f t="shared" si="30"/>
        <v>0</v>
      </c>
      <c r="L82" s="319"/>
      <c r="M82" s="319"/>
      <c r="N82" s="323">
        <f t="shared" si="31"/>
        <v>0</v>
      </c>
      <c r="O82" s="319"/>
      <c r="P82" s="319"/>
      <c r="Q82" s="323">
        <f t="shared" si="32"/>
        <v>0</v>
      </c>
      <c r="R82" s="319"/>
      <c r="S82" s="319"/>
      <c r="T82" s="323">
        <f t="shared" si="33"/>
        <v>0</v>
      </c>
      <c r="U82" s="89">
        <f t="shared" si="25"/>
        <v>0</v>
      </c>
      <c r="V82" s="89">
        <f t="shared" si="25"/>
        <v>0</v>
      </c>
      <c r="W82" s="89">
        <f t="shared" si="25"/>
        <v>0</v>
      </c>
      <c r="X82" s="396">
        <v>156905600</v>
      </c>
      <c r="Y82" s="396">
        <v>167142225.19999999</v>
      </c>
      <c r="Z82" s="85">
        <f t="shared" si="34"/>
        <v>10236625.199999988</v>
      </c>
      <c r="AA82" s="89">
        <f t="shared" si="35"/>
        <v>156905600</v>
      </c>
      <c r="AB82" s="89">
        <f t="shared" si="35"/>
        <v>167142225.19999999</v>
      </c>
      <c r="AC82" s="89">
        <f t="shared" si="35"/>
        <v>10236625.199999988</v>
      </c>
      <c r="AD82" s="396">
        <v>80000000</v>
      </c>
      <c r="AE82" s="396">
        <v>129278110.56</v>
      </c>
      <c r="AF82" s="85">
        <f t="shared" si="36"/>
        <v>49278110.560000002</v>
      </c>
      <c r="AG82" s="396">
        <v>52685700</v>
      </c>
      <c r="AH82" s="396">
        <v>74685695</v>
      </c>
      <c r="AI82" s="85">
        <f t="shared" si="37"/>
        <v>21999995</v>
      </c>
      <c r="AJ82" s="89">
        <f t="shared" si="24"/>
        <v>132685700</v>
      </c>
      <c r="AK82" s="89">
        <f t="shared" si="24"/>
        <v>203963805.56</v>
      </c>
      <c r="AL82" s="89">
        <f t="shared" si="24"/>
        <v>71278105.560000002</v>
      </c>
      <c r="AM82" s="89">
        <f t="shared" si="38"/>
        <v>289591300</v>
      </c>
      <c r="AN82" s="89">
        <f t="shared" si="38"/>
        <v>371106030.75999999</v>
      </c>
      <c r="AO82" s="89">
        <f t="shared" si="38"/>
        <v>81514730.75999999</v>
      </c>
      <c r="AP82" s="192">
        <f t="shared" si="26"/>
        <v>289591300</v>
      </c>
      <c r="AQ82" s="192">
        <f t="shared" si="27"/>
        <v>371106030.75999999</v>
      </c>
    </row>
    <row r="83" spans="1:43" ht="11.25">
      <c r="A83" s="13">
        <v>72</v>
      </c>
      <c r="B83" s="15" t="s">
        <v>175</v>
      </c>
      <c r="C83" s="319"/>
      <c r="D83" s="319"/>
      <c r="E83" s="323">
        <f t="shared" si="28"/>
        <v>0</v>
      </c>
      <c r="F83" s="319"/>
      <c r="G83" s="319"/>
      <c r="H83" s="323">
        <f t="shared" si="29"/>
        <v>0</v>
      </c>
      <c r="I83" s="319"/>
      <c r="J83" s="319"/>
      <c r="K83" s="323">
        <f t="shared" si="30"/>
        <v>0</v>
      </c>
      <c r="L83" s="319"/>
      <c r="M83" s="319"/>
      <c r="N83" s="323">
        <f t="shared" si="31"/>
        <v>0</v>
      </c>
      <c r="O83" s="319"/>
      <c r="P83" s="319"/>
      <c r="Q83" s="323">
        <f t="shared" si="32"/>
        <v>0</v>
      </c>
      <c r="R83" s="319"/>
      <c r="S83" s="319"/>
      <c r="T83" s="323">
        <f t="shared" si="33"/>
        <v>0</v>
      </c>
      <c r="U83" s="89">
        <f t="shared" si="25"/>
        <v>0</v>
      </c>
      <c r="V83" s="89">
        <f t="shared" si="25"/>
        <v>0</v>
      </c>
      <c r="W83" s="89">
        <f t="shared" si="25"/>
        <v>0</v>
      </c>
      <c r="X83" s="94"/>
      <c r="Y83" s="94"/>
      <c r="Z83" s="85">
        <f t="shared" si="34"/>
        <v>0</v>
      </c>
      <c r="AA83" s="89">
        <f t="shared" si="35"/>
        <v>0</v>
      </c>
      <c r="AB83" s="89">
        <f t="shared" si="35"/>
        <v>0</v>
      </c>
      <c r="AC83" s="89">
        <f t="shared" si="35"/>
        <v>0</v>
      </c>
      <c r="AD83" s="94"/>
      <c r="AE83" s="94"/>
      <c r="AF83" s="85">
        <f t="shared" si="36"/>
        <v>0</v>
      </c>
      <c r="AG83" s="94"/>
      <c r="AH83" s="94"/>
      <c r="AI83" s="85">
        <f t="shared" si="37"/>
        <v>0</v>
      </c>
      <c r="AJ83" s="89">
        <f t="shared" si="24"/>
        <v>0</v>
      </c>
      <c r="AK83" s="89">
        <f t="shared" si="24"/>
        <v>0</v>
      </c>
      <c r="AL83" s="89">
        <f t="shared" si="24"/>
        <v>0</v>
      </c>
      <c r="AM83" s="89">
        <f t="shared" si="38"/>
        <v>0</v>
      </c>
      <c r="AN83" s="89">
        <f t="shared" si="38"/>
        <v>0</v>
      </c>
      <c r="AO83" s="89">
        <f t="shared" si="38"/>
        <v>0</v>
      </c>
      <c r="AP83" s="192">
        <f t="shared" si="26"/>
        <v>0</v>
      </c>
      <c r="AQ83" s="192">
        <f t="shared" si="27"/>
        <v>0</v>
      </c>
    </row>
    <row r="84" spans="1:43" ht="11.25">
      <c r="A84" s="13">
        <v>73</v>
      </c>
      <c r="B84" s="15" t="s">
        <v>65</v>
      </c>
      <c r="C84" s="319"/>
      <c r="D84" s="319"/>
      <c r="E84" s="323">
        <f t="shared" si="28"/>
        <v>0</v>
      </c>
      <c r="F84" s="319"/>
      <c r="G84" s="319"/>
      <c r="H84" s="323">
        <f t="shared" si="29"/>
        <v>0</v>
      </c>
      <c r="I84" s="319"/>
      <c r="J84" s="319"/>
      <c r="K84" s="323">
        <f t="shared" si="30"/>
        <v>0</v>
      </c>
      <c r="L84" s="319"/>
      <c r="M84" s="319"/>
      <c r="N84" s="323">
        <f t="shared" si="31"/>
        <v>0</v>
      </c>
      <c r="O84" s="319"/>
      <c r="P84" s="319"/>
      <c r="Q84" s="323">
        <f t="shared" si="32"/>
        <v>0</v>
      </c>
      <c r="R84" s="319"/>
      <c r="S84" s="319"/>
      <c r="T84" s="323">
        <f t="shared" si="33"/>
        <v>0</v>
      </c>
      <c r="U84" s="89">
        <f t="shared" si="25"/>
        <v>0</v>
      </c>
      <c r="V84" s="89">
        <f t="shared" si="25"/>
        <v>0</v>
      </c>
      <c r="W84" s="89">
        <f t="shared" si="25"/>
        <v>0</v>
      </c>
      <c r="X84" s="94"/>
      <c r="Y84" s="94"/>
      <c r="Z84" s="85">
        <f t="shared" si="34"/>
        <v>0</v>
      </c>
      <c r="AA84" s="89">
        <f t="shared" si="35"/>
        <v>0</v>
      </c>
      <c r="AB84" s="89">
        <f t="shared" si="35"/>
        <v>0</v>
      </c>
      <c r="AC84" s="89">
        <f t="shared" si="35"/>
        <v>0</v>
      </c>
      <c r="AD84" s="94"/>
      <c r="AE84" s="94"/>
      <c r="AF84" s="85">
        <f t="shared" si="36"/>
        <v>0</v>
      </c>
      <c r="AG84" s="94"/>
      <c r="AH84" s="94"/>
      <c r="AI84" s="85">
        <f t="shared" si="37"/>
        <v>0</v>
      </c>
      <c r="AJ84" s="89">
        <f t="shared" si="24"/>
        <v>0</v>
      </c>
      <c r="AK84" s="89">
        <f t="shared" si="24"/>
        <v>0</v>
      </c>
      <c r="AL84" s="89">
        <f t="shared" si="24"/>
        <v>0</v>
      </c>
      <c r="AM84" s="89">
        <f t="shared" si="38"/>
        <v>0</v>
      </c>
      <c r="AN84" s="89">
        <f t="shared" si="38"/>
        <v>0</v>
      </c>
      <c r="AO84" s="89">
        <f t="shared" si="38"/>
        <v>0</v>
      </c>
      <c r="AP84" s="192">
        <f t="shared" si="26"/>
        <v>0</v>
      </c>
      <c r="AQ84" s="192">
        <f t="shared" si="27"/>
        <v>0</v>
      </c>
    </row>
    <row r="85" spans="1:43" ht="11.25">
      <c r="A85" s="13">
        <v>74</v>
      </c>
      <c r="B85" s="15" t="s">
        <v>66</v>
      </c>
      <c r="C85" s="319"/>
      <c r="D85" s="319"/>
      <c r="E85" s="323">
        <f t="shared" si="28"/>
        <v>0</v>
      </c>
      <c r="F85" s="319"/>
      <c r="G85" s="319"/>
      <c r="H85" s="323">
        <f t="shared" si="29"/>
        <v>0</v>
      </c>
      <c r="I85" s="319"/>
      <c r="J85" s="319"/>
      <c r="K85" s="323">
        <f t="shared" si="30"/>
        <v>0</v>
      </c>
      <c r="L85" s="319"/>
      <c r="M85" s="319"/>
      <c r="N85" s="323">
        <f t="shared" si="31"/>
        <v>0</v>
      </c>
      <c r="O85" s="319"/>
      <c r="P85" s="319"/>
      <c r="Q85" s="323">
        <f t="shared" si="32"/>
        <v>0</v>
      </c>
      <c r="R85" s="319"/>
      <c r="S85" s="319"/>
      <c r="T85" s="323">
        <f t="shared" si="33"/>
        <v>0</v>
      </c>
      <c r="U85" s="89">
        <f t="shared" si="25"/>
        <v>0</v>
      </c>
      <c r="V85" s="89">
        <f t="shared" si="25"/>
        <v>0</v>
      </c>
      <c r="W85" s="89">
        <f t="shared" si="25"/>
        <v>0</v>
      </c>
      <c r="X85" s="94">
        <v>349439300</v>
      </c>
      <c r="Y85" s="94">
        <v>310054540</v>
      </c>
      <c r="Z85" s="85">
        <f t="shared" si="34"/>
        <v>-39384760</v>
      </c>
      <c r="AA85" s="89">
        <f t="shared" si="35"/>
        <v>349439300</v>
      </c>
      <c r="AB85" s="89">
        <f t="shared" si="35"/>
        <v>310054540</v>
      </c>
      <c r="AC85" s="89">
        <f t="shared" si="35"/>
        <v>-39384760</v>
      </c>
      <c r="AD85" s="94">
        <v>0</v>
      </c>
      <c r="AE85" s="94"/>
      <c r="AF85" s="85">
        <f t="shared" si="36"/>
        <v>0</v>
      </c>
      <c r="AG85" s="94"/>
      <c r="AH85" s="94"/>
      <c r="AI85" s="85">
        <f t="shared" si="37"/>
        <v>0</v>
      </c>
      <c r="AJ85" s="89">
        <f t="shared" si="24"/>
        <v>0</v>
      </c>
      <c r="AK85" s="89">
        <f t="shared" si="24"/>
        <v>0</v>
      </c>
      <c r="AL85" s="89">
        <f t="shared" si="24"/>
        <v>0</v>
      </c>
      <c r="AM85" s="89">
        <f t="shared" si="38"/>
        <v>349439300</v>
      </c>
      <c r="AN85" s="89">
        <f t="shared" si="38"/>
        <v>310054540</v>
      </c>
      <c r="AO85" s="89">
        <f t="shared" si="38"/>
        <v>-39384760</v>
      </c>
      <c r="AP85" s="192">
        <f t="shared" si="26"/>
        <v>349439300</v>
      </c>
      <c r="AQ85" s="192">
        <f t="shared" si="27"/>
        <v>310054540</v>
      </c>
    </row>
    <row r="86" spans="1:43" ht="11.25">
      <c r="A86" s="13">
        <v>75</v>
      </c>
      <c r="B86" s="15" t="s">
        <v>182</v>
      </c>
      <c r="C86" s="398">
        <v>136768600</v>
      </c>
      <c r="D86" s="398">
        <v>148479100</v>
      </c>
      <c r="E86" s="323">
        <f t="shared" si="28"/>
        <v>11710500</v>
      </c>
      <c r="F86" s="398">
        <v>996126000</v>
      </c>
      <c r="G86" s="398">
        <v>1102049200</v>
      </c>
      <c r="H86" s="323">
        <f t="shared" si="29"/>
        <v>105923200</v>
      </c>
      <c r="I86" s="398">
        <v>58938000</v>
      </c>
      <c r="J86" s="398">
        <v>46930200</v>
      </c>
      <c r="K86" s="323">
        <f t="shared" si="30"/>
        <v>-12007800</v>
      </c>
      <c r="L86" s="398">
        <v>61408800</v>
      </c>
      <c r="M86" s="398">
        <v>61408800</v>
      </c>
      <c r="N86" s="323">
        <f t="shared" si="31"/>
        <v>0</v>
      </c>
      <c r="O86" s="398">
        <v>125590400</v>
      </c>
      <c r="P86" s="398">
        <v>123202400</v>
      </c>
      <c r="Q86" s="323">
        <f t="shared" si="32"/>
        <v>-2388000</v>
      </c>
      <c r="R86" s="398">
        <v>66050400</v>
      </c>
      <c r="S86" s="398">
        <v>61924400</v>
      </c>
      <c r="T86" s="323">
        <f t="shared" si="33"/>
        <v>-4126000</v>
      </c>
      <c r="U86" s="89">
        <f t="shared" si="25"/>
        <v>1444882200</v>
      </c>
      <c r="V86" s="89">
        <f t="shared" si="25"/>
        <v>1543994100</v>
      </c>
      <c r="W86" s="89">
        <f t="shared" si="25"/>
        <v>99111900</v>
      </c>
      <c r="X86" s="94"/>
      <c r="Y86" s="193">
        <v>0</v>
      </c>
      <c r="Z86" s="85">
        <f t="shared" si="34"/>
        <v>0</v>
      </c>
      <c r="AA86" s="89">
        <f t="shared" si="35"/>
        <v>0</v>
      </c>
      <c r="AB86" s="89">
        <f t="shared" si="35"/>
        <v>0</v>
      </c>
      <c r="AC86" s="89">
        <f t="shared" si="35"/>
        <v>0</v>
      </c>
      <c r="AD86" s="94"/>
      <c r="AE86" s="94"/>
      <c r="AF86" s="85">
        <f t="shared" si="36"/>
        <v>0</v>
      </c>
      <c r="AG86" s="94">
        <v>0</v>
      </c>
      <c r="AH86" s="94"/>
      <c r="AI86" s="85">
        <f t="shared" si="37"/>
        <v>0</v>
      </c>
      <c r="AJ86" s="89">
        <f t="shared" si="24"/>
        <v>0</v>
      </c>
      <c r="AK86" s="89">
        <f t="shared" si="24"/>
        <v>0</v>
      </c>
      <c r="AL86" s="89">
        <f t="shared" si="24"/>
        <v>0</v>
      </c>
      <c r="AM86" s="89">
        <f t="shared" si="38"/>
        <v>1444882200</v>
      </c>
      <c r="AN86" s="89">
        <f t="shared" si="38"/>
        <v>1543994100</v>
      </c>
      <c r="AO86" s="89">
        <f t="shared" si="38"/>
        <v>99111900</v>
      </c>
      <c r="AP86" s="192">
        <f t="shared" si="26"/>
        <v>1132894600</v>
      </c>
      <c r="AQ86" s="192">
        <f t="shared" si="27"/>
        <v>1250528300</v>
      </c>
    </row>
    <row r="87" spans="1:43" ht="11.25">
      <c r="A87" s="13">
        <v>76</v>
      </c>
      <c r="B87" s="14" t="s">
        <v>67</v>
      </c>
      <c r="C87" s="319">
        <v>1</v>
      </c>
      <c r="D87" s="319">
        <v>1</v>
      </c>
      <c r="E87" s="323">
        <f t="shared" si="28"/>
        <v>0</v>
      </c>
      <c r="F87" s="319">
        <v>6</v>
      </c>
      <c r="G87" s="319">
        <v>6</v>
      </c>
      <c r="H87" s="323">
        <f t="shared" si="29"/>
        <v>0</v>
      </c>
      <c r="I87" s="319"/>
      <c r="J87" s="319"/>
      <c r="K87" s="323">
        <f t="shared" si="30"/>
        <v>0</v>
      </c>
      <c r="L87" s="319"/>
      <c r="M87" s="319"/>
      <c r="N87" s="323">
        <f t="shared" si="31"/>
        <v>0</v>
      </c>
      <c r="O87" s="319"/>
      <c r="P87" s="319"/>
      <c r="Q87" s="323">
        <f t="shared" si="32"/>
        <v>0</v>
      </c>
      <c r="R87" s="319"/>
      <c r="S87" s="319"/>
      <c r="T87" s="323">
        <f t="shared" si="33"/>
        <v>0</v>
      </c>
      <c r="U87" s="89">
        <f t="shared" si="25"/>
        <v>7</v>
      </c>
      <c r="V87" s="89">
        <f t="shared" si="25"/>
        <v>7</v>
      </c>
      <c r="W87" s="89">
        <f t="shared" si="25"/>
        <v>0</v>
      </c>
      <c r="X87" s="94"/>
      <c r="Y87" s="94"/>
      <c r="Z87" s="85">
        <f t="shared" si="34"/>
        <v>0</v>
      </c>
      <c r="AA87" s="89">
        <f t="shared" si="35"/>
        <v>0</v>
      </c>
      <c r="AB87" s="89">
        <f t="shared" si="35"/>
        <v>0</v>
      </c>
      <c r="AC87" s="89">
        <f t="shared" si="35"/>
        <v>0</v>
      </c>
      <c r="AD87" s="94"/>
      <c r="AE87" s="94"/>
      <c r="AF87" s="85">
        <f t="shared" ref="AF87:AF107" si="39">SUM(AE87-AD87)</f>
        <v>0</v>
      </c>
      <c r="AG87" s="94"/>
      <c r="AH87" s="94"/>
      <c r="AI87" s="85">
        <f t="shared" si="37"/>
        <v>0</v>
      </c>
      <c r="AJ87" s="89">
        <f t="shared" si="24"/>
        <v>0</v>
      </c>
      <c r="AK87" s="89">
        <f t="shared" si="24"/>
        <v>0</v>
      </c>
      <c r="AL87" s="89">
        <f t="shared" si="24"/>
        <v>0</v>
      </c>
      <c r="AM87" s="89">
        <f t="shared" si="38"/>
        <v>7</v>
      </c>
      <c r="AN87" s="89">
        <f t="shared" si="38"/>
        <v>7</v>
      </c>
      <c r="AO87" s="89">
        <f t="shared" si="38"/>
        <v>0</v>
      </c>
      <c r="AP87" s="192">
        <f t="shared" si="26"/>
        <v>7</v>
      </c>
      <c r="AQ87" s="192">
        <f t="shared" si="27"/>
        <v>7</v>
      </c>
    </row>
    <row r="88" spans="1:43" ht="11.25">
      <c r="A88" s="55">
        <v>77</v>
      </c>
      <c r="B88" s="56" t="s">
        <v>68</v>
      </c>
      <c r="C88" s="163">
        <f>SUM(C89:C92)</f>
        <v>2</v>
      </c>
      <c r="D88" s="163">
        <f>SUM(D89:D92)</f>
        <v>2</v>
      </c>
      <c r="E88" s="163">
        <f>D88-C88</f>
        <v>0</v>
      </c>
      <c r="F88" s="163">
        <f>SUM(F89:F92)</f>
        <v>29</v>
      </c>
      <c r="G88" s="163">
        <f>SUM(G89:G92)</f>
        <v>25</v>
      </c>
      <c r="H88" s="163">
        <f t="shared" ref="H88:T88" si="40">SUM(H89:H92)</f>
        <v>-4</v>
      </c>
      <c r="I88" s="163">
        <f>SUM(I89:I92)</f>
        <v>2</v>
      </c>
      <c r="J88" s="163">
        <f>SUM(J89:J92)</f>
        <v>2</v>
      </c>
      <c r="K88" s="163">
        <f t="shared" si="40"/>
        <v>0</v>
      </c>
      <c r="L88" s="163">
        <f>SUM(L89:L92)</f>
        <v>13</v>
      </c>
      <c r="M88" s="163">
        <f>SUM(M89:M92)</f>
        <v>13</v>
      </c>
      <c r="N88" s="163">
        <f t="shared" si="40"/>
        <v>0</v>
      </c>
      <c r="O88" s="163">
        <f>SUM(O89:O92)</f>
        <v>13</v>
      </c>
      <c r="P88" s="163">
        <f>SUM(P89:P92)</f>
        <v>13</v>
      </c>
      <c r="Q88" s="163">
        <f t="shared" si="40"/>
        <v>0</v>
      </c>
      <c r="R88" s="163">
        <f t="shared" si="40"/>
        <v>0</v>
      </c>
      <c r="S88" s="163">
        <f t="shared" si="40"/>
        <v>0</v>
      </c>
      <c r="T88" s="163">
        <f t="shared" si="40"/>
        <v>0</v>
      </c>
      <c r="U88" s="88">
        <f t="shared" si="25"/>
        <v>59</v>
      </c>
      <c r="V88" s="88">
        <f t="shared" si="25"/>
        <v>55</v>
      </c>
      <c r="W88" s="88">
        <f t="shared" si="25"/>
        <v>-4</v>
      </c>
      <c r="X88" s="94">
        <f>SUM(X89:X92)</f>
        <v>0</v>
      </c>
      <c r="Y88" s="94">
        <f>SUM(Y89:Y92)</f>
        <v>0</v>
      </c>
      <c r="Z88" s="85">
        <f t="shared" si="34"/>
        <v>0</v>
      </c>
      <c r="AA88" s="88">
        <f t="shared" si="35"/>
        <v>0</v>
      </c>
      <c r="AB88" s="88">
        <f t="shared" si="35"/>
        <v>0</v>
      </c>
      <c r="AC88" s="88">
        <f t="shared" si="35"/>
        <v>0</v>
      </c>
      <c r="AD88" s="94">
        <f>SUM(AD89:AD92)</f>
        <v>0</v>
      </c>
      <c r="AE88" s="94">
        <f>SUM(AE89:AE92)</f>
        <v>0</v>
      </c>
      <c r="AF88" s="85">
        <f t="shared" si="39"/>
        <v>0</v>
      </c>
      <c r="AG88" s="94">
        <f>SUM(AG89:AG92)</f>
        <v>0</v>
      </c>
      <c r="AH88" s="94">
        <f>SUM(AH89:AH92)</f>
        <v>0</v>
      </c>
      <c r="AI88" s="85">
        <f t="shared" si="37"/>
        <v>0</v>
      </c>
      <c r="AJ88" s="88">
        <f t="shared" si="24"/>
        <v>0</v>
      </c>
      <c r="AK88" s="88">
        <f t="shared" si="24"/>
        <v>0</v>
      </c>
      <c r="AL88" s="88">
        <f t="shared" si="24"/>
        <v>0</v>
      </c>
      <c r="AM88" s="88">
        <f t="shared" si="38"/>
        <v>59</v>
      </c>
      <c r="AN88" s="88">
        <f t="shared" si="38"/>
        <v>55</v>
      </c>
      <c r="AO88" s="88">
        <f t="shared" si="38"/>
        <v>-4</v>
      </c>
      <c r="AP88" s="192">
        <f t="shared" si="26"/>
        <v>31</v>
      </c>
      <c r="AQ88" s="192">
        <f t="shared" si="27"/>
        <v>27</v>
      </c>
    </row>
    <row r="89" spans="1:43" ht="11.25">
      <c r="A89" s="13">
        <v>78</v>
      </c>
      <c r="B89" s="14" t="s">
        <v>69</v>
      </c>
      <c r="C89" s="319">
        <v>1</v>
      </c>
      <c r="D89" s="319">
        <v>1</v>
      </c>
      <c r="E89" s="323">
        <f t="shared" si="28"/>
        <v>0</v>
      </c>
      <c r="F89" s="319">
        <v>8</v>
      </c>
      <c r="G89" s="319">
        <v>7</v>
      </c>
      <c r="H89" s="323">
        <f t="shared" si="29"/>
        <v>-1</v>
      </c>
      <c r="I89" s="319"/>
      <c r="J89" s="319"/>
      <c r="K89" s="323">
        <f t="shared" si="30"/>
        <v>0</v>
      </c>
      <c r="L89" s="319"/>
      <c r="M89" s="319"/>
      <c r="N89" s="323">
        <f t="shared" si="31"/>
        <v>0</v>
      </c>
      <c r="O89" s="319"/>
      <c r="P89" s="319"/>
      <c r="Q89" s="323">
        <f t="shared" si="32"/>
        <v>0</v>
      </c>
      <c r="R89" s="319"/>
      <c r="S89" s="319"/>
      <c r="T89" s="323">
        <f t="shared" si="33"/>
        <v>0</v>
      </c>
      <c r="U89" s="89">
        <f t="shared" si="25"/>
        <v>9</v>
      </c>
      <c r="V89" s="89">
        <f t="shared" si="25"/>
        <v>8</v>
      </c>
      <c r="W89" s="89">
        <f t="shared" si="25"/>
        <v>-1</v>
      </c>
      <c r="X89" s="94"/>
      <c r="Y89" s="94"/>
      <c r="Z89" s="85">
        <f t="shared" si="34"/>
        <v>0</v>
      </c>
      <c r="AA89" s="89">
        <f t="shared" si="35"/>
        <v>0</v>
      </c>
      <c r="AB89" s="89">
        <f t="shared" si="35"/>
        <v>0</v>
      </c>
      <c r="AC89" s="89">
        <f t="shared" si="35"/>
        <v>0</v>
      </c>
      <c r="AD89" s="94"/>
      <c r="AE89" s="94"/>
      <c r="AF89" s="85">
        <f t="shared" si="39"/>
        <v>0</v>
      </c>
      <c r="AG89" s="94"/>
      <c r="AH89" s="94"/>
      <c r="AI89" s="85">
        <f t="shared" si="37"/>
        <v>0</v>
      </c>
      <c r="AJ89" s="89">
        <f t="shared" si="24"/>
        <v>0</v>
      </c>
      <c r="AK89" s="89">
        <f t="shared" si="24"/>
        <v>0</v>
      </c>
      <c r="AL89" s="89">
        <f t="shared" si="24"/>
        <v>0</v>
      </c>
      <c r="AM89" s="89">
        <f t="shared" si="38"/>
        <v>9</v>
      </c>
      <c r="AN89" s="89">
        <f t="shared" si="38"/>
        <v>8</v>
      </c>
      <c r="AO89" s="89">
        <f t="shared" si="38"/>
        <v>-1</v>
      </c>
      <c r="AP89" s="192">
        <f t="shared" si="26"/>
        <v>9</v>
      </c>
      <c r="AQ89" s="192">
        <f t="shared" si="27"/>
        <v>8</v>
      </c>
    </row>
    <row r="90" spans="1:43" ht="11.25">
      <c r="A90" s="13">
        <v>79</v>
      </c>
      <c r="B90" s="14" t="s">
        <v>70</v>
      </c>
      <c r="C90" s="319">
        <v>1</v>
      </c>
      <c r="D90" s="319">
        <v>1</v>
      </c>
      <c r="E90" s="323">
        <f t="shared" si="28"/>
        <v>0</v>
      </c>
      <c r="F90" s="319">
        <v>11</v>
      </c>
      <c r="G90" s="319">
        <v>9</v>
      </c>
      <c r="H90" s="323">
        <f t="shared" si="29"/>
        <v>-2</v>
      </c>
      <c r="I90" s="319"/>
      <c r="J90" s="319"/>
      <c r="K90" s="323">
        <f t="shared" si="30"/>
        <v>0</v>
      </c>
      <c r="L90" s="319"/>
      <c r="M90" s="319"/>
      <c r="N90" s="323">
        <f t="shared" si="31"/>
        <v>0</v>
      </c>
      <c r="O90" s="319"/>
      <c r="P90" s="319"/>
      <c r="Q90" s="323">
        <f t="shared" si="32"/>
        <v>0</v>
      </c>
      <c r="R90" s="319"/>
      <c r="S90" s="319"/>
      <c r="T90" s="323">
        <f t="shared" si="33"/>
        <v>0</v>
      </c>
      <c r="U90" s="89">
        <f t="shared" si="25"/>
        <v>12</v>
      </c>
      <c r="V90" s="89">
        <f t="shared" si="25"/>
        <v>10</v>
      </c>
      <c r="W90" s="89">
        <f t="shared" si="25"/>
        <v>-2</v>
      </c>
      <c r="X90" s="94"/>
      <c r="Y90" s="94"/>
      <c r="Z90" s="85">
        <f t="shared" si="34"/>
        <v>0</v>
      </c>
      <c r="AA90" s="89">
        <f t="shared" si="35"/>
        <v>0</v>
      </c>
      <c r="AB90" s="89">
        <f>SUM(Y90)</f>
        <v>0</v>
      </c>
      <c r="AC90" s="89">
        <f t="shared" si="35"/>
        <v>0</v>
      </c>
      <c r="AD90" s="94"/>
      <c r="AE90" s="94"/>
      <c r="AF90" s="85">
        <f t="shared" si="39"/>
        <v>0</v>
      </c>
      <c r="AG90" s="94"/>
      <c r="AH90" s="94"/>
      <c r="AI90" s="85">
        <f t="shared" si="37"/>
        <v>0</v>
      </c>
      <c r="AJ90" s="89">
        <f t="shared" si="24"/>
        <v>0</v>
      </c>
      <c r="AK90" s="89">
        <f t="shared" si="24"/>
        <v>0</v>
      </c>
      <c r="AL90" s="89">
        <f t="shared" si="24"/>
        <v>0</v>
      </c>
      <c r="AM90" s="89">
        <f t="shared" si="38"/>
        <v>12</v>
      </c>
      <c r="AN90" s="89">
        <f t="shared" si="38"/>
        <v>10</v>
      </c>
      <c r="AO90" s="89">
        <f t="shared" si="38"/>
        <v>-2</v>
      </c>
      <c r="AP90" s="192">
        <f t="shared" si="26"/>
        <v>12</v>
      </c>
      <c r="AQ90" s="192">
        <f t="shared" si="27"/>
        <v>10</v>
      </c>
    </row>
    <row r="91" spans="1:43" ht="11.25">
      <c r="A91" s="13">
        <v>80</v>
      </c>
      <c r="B91" s="14" t="s">
        <v>71</v>
      </c>
      <c r="C91" s="319"/>
      <c r="D91" s="319"/>
      <c r="E91" s="323">
        <f t="shared" si="28"/>
        <v>0</v>
      </c>
      <c r="F91" s="319">
        <v>7</v>
      </c>
      <c r="G91" s="319">
        <v>7</v>
      </c>
      <c r="H91" s="323">
        <f t="shared" si="29"/>
        <v>0</v>
      </c>
      <c r="I91" s="319">
        <v>2</v>
      </c>
      <c r="J91" s="319">
        <v>2</v>
      </c>
      <c r="K91" s="323">
        <f t="shared" si="30"/>
        <v>0</v>
      </c>
      <c r="L91" s="319">
        <v>13</v>
      </c>
      <c r="M91" s="319">
        <v>13</v>
      </c>
      <c r="N91" s="323">
        <f t="shared" si="31"/>
        <v>0</v>
      </c>
      <c r="O91" s="319">
        <v>13</v>
      </c>
      <c r="P91" s="319">
        <v>13</v>
      </c>
      <c r="Q91" s="323">
        <f t="shared" si="32"/>
        <v>0</v>
      </c>
      <c r="R91" s="319"/>
      <c r="S91" s="319"/>
      <c r="T91" s="323">
        <f t="shared" si="33"/>
        <v>0</v>
      </c>
      <c r="U91" s="89">
        <f t="shared" si="25"/>
        <v>35</v>
      </c>
      <c r="V91" s="89">
        <f t="shared" si="25"/>
        <v>35</v>
      </c>
      <c r="W91" s="89">
        <f t="shared" si="25"/>
        <v>0</v>
      </c>
      <c r="X91" s="94"/>
      <c r="Y91" s="94"/>
      <c r="Z91" s="85">
        <f t="shared" si="34"/>
        <v>0</v>
      </c>
      <c r="AA91" s="89">
        <f t="shared" si="35"/>
        <v>0</v>
      </c>
      <c r="AB91" s="89">
        <f t="shared" si="35"/>
        <v>0</v>
      </c>
      <c r="AC91" s="89">
        <f t="shared" si="35"/>
        <v>0</v>
      </c>
      <c r="AD91" s="94"/>
      <c r="AE91" s="94"/>
      <c r="AF91" s="85">
        <f t="shared" si="39"/>
        <v>0</v>
      </c>
      <c r="AG91" s="94"/>
      <c r="AH91" s="94"/>
      <c r="AI91" s="85">
        <f t="shared" si="37"/>
        <v>0</v>
      </c>
      <c r="AJ91" s="89">
        <f t="shared" ref="AJ91:AL107" si="41">SUM(AD91+AG91)</f>
        <v>0</v>
      </c>
      <c r="AK91" s="89">
        <f t="shared" si="41"/>
        <v>0</v>
      </c>
      <c r="AL91" s="89">
        <f t="shared" si="41"/>
        <v>0</v>
      </c>
      <c r="AM91" s="89">
        <f t="shared" si="38"/>
        <v>35</v>
      </c>
      <c r="AN91" s="89">
        <f t="shared" si="38"/>
        <v>35</v>
      </c>
      <c r="AO91" s="89">
        <f t="shared" si="38"/>
        <v>0</v>
      </c>
      <c r="AP91" s="192">
        <f t="shared" si="26"/>
        <v>7</v>
      </c>
      <c r="AQ91" s="192">
        <f t="shared" si="27"/>
        <v>7</v>
      </c>
    </row>
    <row r="92" spans="1:43" ht="11.25">
      <c r="A92" s="13">
        <v>81</v>
      </c>
      <c r="B92" s="14" t="s">
        <v>72</v>
      </c>
      <c r="C92" s="319"/>
      <c r="D92" s="319"/>
      <c r="E92" s="323">
        <f t="shared" si="28"/>
        <v>0</v>
      </c>
      <c r="F92" s="319">
        <v>3</v>
      </c>
      <c r="G92" s="319">
        <v>2</v>
      </c>
      <c r="H92" s="323">
        <f t="shared" si="29"/>
        <v>-1</v>
      </c>
      <c r="I92" s="319"/>
      <c r="J92" s="319"/>
      <c r="K92" s="323">
        <f t="shared" si="30"/>
        <v>0</v>
      </c>
      <c r="L92" s="319"/>
      <c r="M92" s="319"/>
      <c r="N92" s="323">
        <f t="shared" si="31"/>
        <v>0</v>
      </c>
      <c r="O92" s="319"/>
      <c r="P92" s="319"/>
      <c r="Q92" s="323">
        <f t="shared" si="32"/>
        <v>0</v>
      </c>
      <c r="R92" s="319"/>
      <c r="S92" s="319"/>
      <c r="T92" s="323">
        <f t="shared" si="33"/>
        <v>0</v>
      </c>
      <c r="U92" s="89">
        <f t="shared" si="25"/>
        <v>3</v>
      </c>
      <c r="V92" s="89">
        <f t="shared" si="25"/>
        <v>2</v>
      </c>
      <c r="W92" s="89">
        <f t="shared" si="25"/>
        <v>-1</v>
      </c>
      <c r="X92" s="94"/>
      <c r="Y92" s="94"/>
      <c r="Z92" s="85">
        <f t="shared" si="34"/>
        <v>0</v>
      </c>
      <c r="AA92" s="89">
        <f t="shared" si="35"/>
        <v>0</v>
      </c>
      <c r="AB92" s="89">
        <f t="shared" si="35"/>
        <v>0</v>
      </c>
      <c r="AC92" s="89">
        <f t="shared" si="35"/>
        <v>0</v>
      </c>
      <c r="AD92" s="94"/>
      <c r="AE92" s="94"/>
      <c r="AF92" s="85">
        <f t="shared" si="39"/>
        <v>0</v>
      </c>
      <c r="AG92" s="94"/>
      <c r="AH92" s="94"/>
      <c r="AI92" s="85">
        <f t="shared" si="37"/>
        <v>0</v>
      </c>
      <c r="AJ92" s="89">
        <f t="shared" si="41"/>
        <v>0</v>
      </c>
      <c r="AK92" s="89">
        <f t="shared" si="41"/>
        <v>0</v>
      </c>
      <c r="AL92" s="89">
        <f t="shared" si="41"/>
        <v>0</v>
      </c>
      <c r="AM92" s="89">
        <f t="shared" si="38"/>
        <v>3</v>
      </c>
      <c r="AN92" s="89">
        <f t="shared" si="38"/>
        <v>2</v>
      </c>
      <c r="AO92" s="89">
        <f t="shared" si="38"/>
        <v>-1</v>
      </c>
      <c r="AP92" s="192">
        <f t="shared" si="26"/>
        <v>3</v>
      </c>
      <c r="AQ92" s="192">
        <f t="shared" si="27"/>
        <v>2</v>
      </c>
    </row>
    <row r="93" spans="1:43" ht="11.25">
      <c r="A93" s="13">
        <v>82</v>
      </c>
      <c r="B93" s="14" t="s">
        <v>123</v>
      </c>
      <c r="C93" s="319"/>
      <c r="D93" s="319"/>
      <c r="E93" s="109">
        <f t="shared" si="28"/>
        <v>0</v>
      </c>
      <c r="F93" s="319"/>
      <c r="G93" s="319"/>
      <c r="H93" s="109">
        <f t="shared" si="29"/>
        <v>0</v>
      </c>
      <c r="I93" s="319"/>
      <c r="J93" s="319"/>
      <c r="K93" s="109">
        <f t="shared" si="30"/>
        <v>0</v>
      </c>
      <c r="L93" s="319"/>
      <c r="M93" s="319"/>
      <c r="N93" s="109">
        <f t="shared" si="31"/>
        <v>0</v>
      </c>
      <c r="O93" s="319"/>
      <c r="P93" s="319"/>
      <c r="Q93" s="109">
        <f t="shared" si="32"/>
        <v>0</v>
      </c>
      <c r="R93" s="319"/>
      <c r="S93" s="319"/>
      <c r="T93" s="109">
        <f t="shared" si="33"/>
        <v>0</v>
      </c>
      <c r="U93" s="89">
        <f t="shared" si="25"/>
        <v>0</v>
      </c>
      <c r="V93" s="89">
        <f t="shared" si="25"/>
        <v>0</v>
      </c>
      <c r="W93" s="89">
        <f t="shared" si="25"/>
        <v>0</v>
      </c>
      <c r="X93" s="84"/>
      <c r="Y93" s="84"/>
      <c r="Z93" s="82">
        <f t="shared" si="34"/>
        <v>0</v>
      </c>
      <c r="AA93" s="89">
        <f t="shared" si="35"/>
        <v>0</v>
      </c>
      <c r="AB93" s="89">
        <f t="shared" si="35"/>
        <v>0</v>
      </c>
      <c r="AC93" s="89">
        <f t="shared" si="35"/>
        <v>0</v>
      </c>
      <c r="AD93" s="84"/>
      <c r="AE93" s="84"/>
      <c r="AF93" s="82">
        <f t="shared" si="39"/>
        <v>0</v>
      </c>
      <c r="AG93" s="84"/>
      <c r="AH93" s="84"/>
      <c r="AI93" s="82">
        <f t="shared" si="37"/>
        <v>0</v>
      </c>
      <c r="AJ93" s="90">
        <f t="shared" si="41"/>
        <v>0</v>
      </c>
      <c r="AK93" s="90">
        <f t="shared" si="41"/>
        <v>0</v>
      </c>
      <c r="AL93" s="90">
        <f t="shared" si="41"/>
        <v>0</v>
      </c>
      <c r="AM93" s="89">
        <f t="shared" si="38"/>
        <v>0</v>
      </c>
      <c r="AN93" s="89">
        <f t="shared" si="38"/>
        <v>0</v>
      </c>
      <c r="AO93" s="89">
        <f t="shared" si="38"/>
        <v>0</v>
      </c>
      <c r="AP93" s="192">
        <f t="shared" si="26"/>
        <v>0</v>
      </c>
      <c r="AQ93" s="192">
        <f t="shared" si="27"/>
        <v>0</v>
      </c>
    </row>
    <row r="94" spans="1:43" ht="11.25">
      <c r="A94" s="55">
        <v>83</v>
      </c>
      <c r="B94" s="75" t="s">
        <v>124</v>
      </c>
      <c r="C94" s="163">
        <f>SUM(C95:C98)</f>
        <v>0</v>
      </c>
      <c r="D94" s="163">
        <f t="shared" ref="D94:S94" si="42">SUM(D95:D98)</f>
        <v>0</v>
      </c>
      <c r="E94" s="163">
        <f t="shared" si="42"/>
        <v>0</v>
      </c>
      <c r="F94" s="163">
        <f t="shared" si="42"/>
        <v>0</v>
      </c>
      <c r="G94" s="163">
        <f t="shared" si="42"/>
        <v>0</v>
      </c>
      <c r="H94" s="163">
        <f t="shared" si="42"/>
        <v>0</v>
      </c>
      <c r="I94" s="163">
        <f>SUM(I95:I98)</f>
        <v>0</v>
      </c>
      <c r="J94" s="163">
        <f>SUM(J95:J98)</f>
        <v>0</v>
      </c>
      <c r="K94" s="163">
        <f t="shared" si="42"/>
        <v>0</v>
      </c>
      <c r="L94" s="163">
        <f>SUM(L95:L98)</f>
        <v>0</v>
      </c>
      <c r="M94" s="163">
        <f>SUM(M95:M98)</f>
        <v>0</v>
      </c>
      <c r="N94" s="163">
        <f t="shared" si="42"/>
        <v>0</v>
      </c>
      <c r="O94" s="163">
        <f>SUM(O95:O98)</f>
        <v>0</v>
      </c>
      <c r="P94" s="163">
        <f>SUM(P95:P98)</f>
        <v>0</v>
      </c>
      <c r="Q94" s="163">
        <f t="shared" si="42"/>
        <v>0</v>
      </c>
      <c r="R94" s="163">
        <f t="shared" si="42"/>
        <v>0</v>
      </c>
      <c r="S94" s="163">
        <f t="shared" si="42"/>
        <v>0</v>
      </c>
      <c r="T94" s="163">
        <f t="shared" si="33"/>
        <v>0</v>
      </c>
      <c r="U94" s="88">
        <f t="shared" si="25"/>
        <v>0</v>
      </c>
      <c r="V94" s="88">
        <f t="shared" si="25"/>
        <v>0</v>
      </c>
      <c r="W94" s="88">
        <f t="shared" si="25"/>
        <v>0</v>
      </c>
      <c r="X94" s="86">
        <f>SUM(X95:X98)</f>
        <v>0</v>
      </c>
      <c r="Y94" s="86">
        <f>SUM(Y95:Y98)</f>
        <v>0</v>
      </c>
      <c r="Z94" s="86">
        <f t="shared" si="34"/>
        <v>0</v>
      </c>
      <c r="AA94" s="88">
        <f t="shared" si="35"/>
        <v>0</v>
      </c>
      <c r="AB94" s="88">
        <f t="shared" si="35"/>
        <v>0</v>
      </c>
      <c r="AC94" s="88">
        <f t="shared" si="35"/>
        <v>0</v>
      </c>
      <c r="AD94" s="86">
        <f>SUM(AD95:AD98)</f>
        <v>0</v>
      </c>
      <c r="AE94" s="86">
        <f>SUM(AE95:AE98)</f>
        <v>0</v>
      </c>
      <c r="AF94" s="86">
        <f t="shared" si="39"/>
        <v>0</v>
      </c>
      <c r="AG94" s="86">
        <f>SUM(AG95:AG98)</f>
        <v>0</v>
      </c>
      <c r="AH94" s="86">
        <f>SUM(AH95:AH98)</f>
        <v>0</v>
      </c>
      <c r="AI94" s="86">
        <f t="shared" si="37"/>
        <v>0</v>
      </c>
      <c r="AJ94" s="91">
        <f t="shared" si="41"/>
        <v>0</v>
      </c>
      <c r="AK94" s="91">
        <f t="shared" si="41"/>
        <v>0</v>
      </c>
      <c r="AL94" s="91">
        <f t="shared" si="41"/>
        <v>0</v>
      </c>
      <c r="AM94" s="88">
        <f t="shared" si="38"/>
        <v>0</v>
      </c>
      <c r="AN94" s="88">
        <f t="shared" si="38"/>
        <v>0</v>
      </c>
      <c r="AO94" s="88">
        <f t="shared" si="38"/>
        <v>0</v>
      </c>
      <c r="AP94" s="192">
        <f t="shared" si="26"/>
        <v>0</v>
      </c>
      <c r="AQ94" s="192">
        <f t="shared" si="27"/>
        <v>0</v>
      </c>
    </row>
    <row r="95" spans="1:43" ht="11.25">
      <c r="A95" s="13">
        <v>84</v>
      </c>
      <c r="B95" s="14" t="s">
        <v>185</v>
      </c>
      <c r="C95" s="319"/>
      <c r="D95" s="319"/>
      <c r="E95" s="323">
        <f t="shared" si="28"/>
        <v>0</v>
      </c>
      <c r="F95" s="319">
        <v>0</v>
      </c>
      <c r="G95" s="319">
        <v>0</v>
      </c>
      <c r="H95" s="323">
        <f t="shared" si="29"/>
        <v>0</v>
      </c>
      <c r="I95" s="319">
        <f>SUM(I96:I99)</f>
        <v>0</v>
      </c>
      <c r="J95" s="319">
        <v>0</v>
      </c>
      <c r="K95" s="323">
        <f t="shared" si="30"/>
        <v>0</v>
      </c>
      <c r="L95" s="319">
        <v>0</v>
      </c>
      <c r="M95" s="319">
        <v>0</v>
      </c>
      <c r="N95" s="323">
        <f t="shared" si="31"/>
        <v>0</v>
      </c>
      <c r="O95" s="319"/>
      <c r="P95" s="319"/>
      <c r="Q95" s="323">
        <f t="shared" si="32"/>
        <v>0</v>
      </c>
      <c r="R95" s="319"/>
      <c r="S95" s="319"/>
      <c r="T95" s="323">
        <f t="shared" si="33"/>
        <v>0</v>
      </c>
      <c r="U95" s="89">
        <f t="shared" si="25"/>
        <v>0</v>
      </c>
      <c r="V95" s="89">
        <f t="shared" si="25"/>
        <v>0</v>
      </c>
      <c r="W95" s="89">
        <f t="shared" si="25"/>
        <v>0</v>
      </c>
      <c r="X95" s="94"/>
      <c r="Y95" s="94"/>
      <c r="Z95" s="85">
        <f t="shared" si="34"/>
        <v>0</v>
      </c>
      <c r="AA95" s="89">
        <f t="shared" si="35"/>
        <v>0</v>
      </c>
      <c r="AB95" s="89">
        <f t="shared" si="35"/>
        <v>0</v>
      </c>
      <c r="AC95" s="89">
        <f t="shared" si="35"/>
        <v>0</v>
      </c>
      <c r="AD95" s="94"/>
      <c r="AE95" s="94"/>
      <c r="AF95" s="85">
        <f t="shared" si="39"/>
        <v>0</v>
      </c>
      <c r="AG95" s="94"/>
      <c r="AH95" s="94"/>
      <c r="AI95" s="85">
        <f t="shared" si="37"/>
        <v>0</v>
      </c>
      <c r="AJ95" s="89">
        <f t="shared" si="41"/>
        <v>0</v>
      </c>
      <c r="AK95" s="89">
        <f t="shared" si="41"/>
        <v>0</v>
      </c>
      <c r="AL95" s="89">
        <f t="shared" si="41"/>
        <v>0</v>
      </c>
      <c r="AM95" s="89">
        <f t="shared" si="38"/>
        <v>0</v>
      </c>
      <c r="AN95" s="89">
        <f t="shared" si="38"/>
        <v>0</v>
      </c>
      <c r="AO95" s="89">
        <f t="shared" si="38"/>
        <v>0</v>
      </c>
      <c r="AP95" s="192">
        <f t="shared" si="26"/>
        <v>0</v>
      </c>
      <c r="AQ95" s="192">
        <f t="shared" si="27"/>
        <v>0</v>
      </c>
    </row>
    <row r="96" spans="1:43" ht="11.25">
      <c r="A96" s="13">
        <v>85</v>
      </c>
      <c r="B96" s="14" t="s">
        <v>186</v>
      </c>
      <c r="C96" s="319"/>
      <c r="D96" s="319"/>
      <c r="E96" s="323">
        <f t="shared" si="28"/>
        <v>0</v>
      </c>
      <c r="F96" s="319"/>
      <c r="G96" s="319">
        <v>0</v>
      </c>
      <c r="H96" s="323">
        <f t="shared" si="29"/>
        <v>0</v>
      </c>
      <c r="I96" s="319">
        <f>SUM(I97:I100)</f>
        <v>0</v>
      </c>
      <c r="J96" s="319">
        <v>0</v>
      </c>
      <c r="K96" s="323">
        <f t="shared" si="30"/>
        <v>0</v>
      </c>
      <c r="L96" s="319">
        <v>0</v>
      </c>
      <c r="M96" s="319">
        <v>0</v>
      </c>
      <c r="N96" s="323">
        <f t="shared" si="31"/>
        <v>0</v>
      </c>
      <c r="O96" s="319"/>
      <c r="P96" s="319"/>
      <c r="Q96" s="323">
        <f t="shared" si="32"/>
        <v>0</v>
      </c>
      <c r="R96" s="319"/>
      <c r="S96" s="319"/>
      <c r="T96" s="323">
        <f t="shared" si="33"/>
        <v>0</v>
      </c>
      <c r="U96" s="89">
        <f t="shared" si="25"/>
        <v>0</v>
      </c>
      <c r="V96" s="89">
        <f t="shared" si="25"/>
        <v>0</v>
      </c>
      <c r="W96" s="89">
        <f t="shared" si="25"/>
        <v>0</v>
      </c>
      <c r="X96" s="94"/>
      <c r="Y96" s="94"/>
      <c r="Z96" s="85">
        <f t="shared" si="34"/>
        <v>0</v>
      </c>
      <c r="AA96" s="89">
        <f t="shared" si="35"/>
        <v>0</v>
      </c>
      <c r="AB96" s="89">
        <f t="shared" si="35"/>
        <v>0</v>
      </c>
      <c r="AC96" s="89">
        <f t="shared" si="35"/>
        <v>0</v>
      </c>
      <c r="AD96" s="94"/>
      <c r="AE96" s="94"/>
      <c r="AF96" s="85">
        <f t="shared" si="39"/>
        <v>0</v>
      </c>
      <c r="AG96" s="94"/>
      <c r="AH96" s="94"/>
      <c r="AI96" s="85">
        <f t="shared" si="37"/>
        <v>0</v>
      </c>
      <c r="AJ96" s="89">
        <f t="shared" si="41"/>
        <v>0</v>
      </c>
      <c r="AK96" s="89">
        <f t="shared" si="41"/>
        <v>0</v>
      </c>
      <c r="AL96" s="89">
        <f t="shared" si="41"/>
        <v>0</v>
      </c>
      <c r="AM96" s="89">
        <f t="shared" si="38"/>
        <v>0</v>
      </c>
      <c r="AN96" s="89">
        <f t="shared" si="38"/>
        <v>0</v>
      </c>
      <c r="AO96" s="89">
        <f t="shared" si="38"/>
        <v>0</v>
      </c>
      <c r="AP96" s="192">
        <f t="shared" si="26"/>
        <v>0</v>
      </c>
      <c r="AQ96" s="192">
        <f t="shared" si="27"/>
        <v>0</v>
      </c>
    </row>
    <row r="97" spans="1:43" ht="11.25">
      <c r="A97" s="13">
        <v>86</v>
      </c>
      <c r="B97" s="14" t="s">
        <v>187</v>
      </c>
      <c r="C97" s="319"/>
      <c r="D97" s="319"/>
      <c r="E97" s="323">
        <f t="shared" si="28"/>
        <v>0</v>
      </c>
      <c r="F97" s="319"/>
      <c r="G97" s="319"/>
      <c r="H97" s="323"/>
      <c r="I97" s="319">
        <f>SUM(I98:I101)</f>
        <v>0</v>
      </c>
      <c r="J97" s="319">
        <v>0</v>
      </c>
      <c r="K97" s="323">
        <f t="shared" si="30"/>
        <v>0</v>
      </c>
      <c r="L97" s="319">
        <v>0</v>
      </c>
      <c r="M97" s="319">
        <v>0</v>
      </c>
      <c r="N97" s="323">
        <f t="shared" si="31"/>
        <v>0</v>
      </c>
      <c r="O97" s="319"/>
      <c r="P97" s="319"/>
      <c r="Q97" s="323">
        <f t="shared" si="32"/>
        <v>0</v>
      </c>
      <c r="R97" s="319"/>
      <c r="S97" s="319"/>
      <c r="T97" s="323">
        <f t="shared" si="33"/>
        <v>0</v>
      </c>
      <c r="U97" s="89">
        <f t="shared" si="25"/>
        <v>0</v>
      </c>
      <c r="V97" s="89">
        <f t="shared" si="25"/>
        <v>0</v>
      </c>
      <c r="W97" s="89">
        <f t="shared" si="25"/>
        <v>0</v>
      </c>
      <c r="X97" s="94"/>
      <c r="Y97" s="94"/>
      <c r="Z97" s="85">
        <f t="shared" si="34"/>
        <v>0</v>
      </c>
      <c r="AA97" s="89">
        <f t="shared" si="35"/>
        <v>0</v>
      </c>
      <c r="AB97" s="89">
        <f t="shared" si="35"/>
        <v>0</v>
      </c>
      <c r="AC97" s="89">
        <f t="shared" si="35"/>
        <v>0</v>
      </c>
      <c r="AD97" s="94"/>
      <c r="AE97" s="94"/>
      <c r="AF97" s="85">
        <f t="shared" si="39"/>
        <v>0</v>
      </c>
      <c r="AG97" s="94"/>
      <c r="AH97" s="94"/>
      <c r="AI97" s="85">
        <f t="shared" si="37"/>
        <v>0</v>
      </c>
      <c r="AJ97" s="89">
        <f t="shared" si="41"/>
        <v>0</v>
      </c>
      <c r="AK97" s="89">
        <f t="shared" si="41"/>
        <v>0</v>
      </c>
      <c r="AL97" s="89">
        <f t="shared" si="41"/>
        <v>0</v>
      </c>
      <c r="AM97" s="89">
        <f t="shared" si="38"/>
        <v>0</v>
      </c>
      <c r="AN97" s="89">
        <f t="shared" si="38"/>
        <v>0</v>
      </c>
      <c r="AO97" s="89">
        <f t="shared" si="38"/>
        <v>0</v>
      </c>
      <c r="AP97" s="192">
        <f t="shared" si="26"/>
        <v>0</v>
      </c>
      <c r="AQ97" s="192">
        <f t="shared" si="27"/>
        <v>0</v>
      </c>
    </row>
    <row r="98" spans="1:43" ht="11.25">
      <c r="A98" s="13">
        <v>87</v>
      </c>
      <c r="B98" s="14" t="s">
        <v>188</v>
      </c>
      <c r="C98" s="319"/>
      <c r="D98" s="319">
        <v>0</v>
      </c>
      <c r="E98" s="323">
        <f t="shared" si="28"/>
        <v>0</v>
      </c>
      <c r="F98" s="319"/>
      <c r="G98" s="319"/>
      <c r="H98" s="323"/>
      <c r="I98" s="319">
        <f>SUM(I99:I102)</f>
        <v>0</v>
      </c>
      <c r="J98" s="319">
        <v>0</v>
      </c>
      <c r="K98" s="323">
        <f t="shared" si="30"/>
        <v>0</v>
      </c>
      <c r="L98" s="319">
        <v>0</v>
      </c>
      <c r="M98" s="319">
        <v>0</v>
      </c>
      <c r="N98" s="323">
        <f t="shared" si="31"/>
        <v>0</v>
      </c>
      <c r="O98" s="319"/>
      <c r="P98" s="319"/>
      <c r="Q98" s="323">
        <f t="shared" si="32"/>
        <v>0</v>
      </c>
      <c r="R98" s="319"/>
      <c r="S98" s="319"/>
      <c r="T98" s="323">
        <f t="shared" si="33"/>
        <v>0</v>
      </c>
      <c r="U98" s="89">
        <f t="shared" si="25"/>
        <v>0</v>
      </c>
      <c r="V98" s="89">
        <f t="shared" si="25"/>
        <v>0</v>
      </c>
      <c r="W98" s="89">
        <f t="shared" si="25"/>
        <v>0</v>
      </c>
      <c r="X98" s="94"/>
      <c r="Y98" s="94"/>
      <c r="Z98" s="85">
        <f t="shared" si="34"/>
        <v>0</v>
      </c>
      <c r="AA98" s="89">
        <f t="shared" si="35"/>
        <v>0</v>
      </c>
      <c r="AB98" s="89">
        <f t="shared" si="35"/>
        <v>0</v>
      </c>
      <c r="AC98" s="89">
        <f t="shared" si="35"/>
        <v>0</v>
      </c>
      <c r="AD98" s="94"/>
      <c r="AE98" s="94"/>
      <c r="AF98" s="85">
        <f t="shared" si="39"/>
        <v>0</v>
      </c>
      <c r="AG98" s="94"/>
      <c r="AH98" s="94"/>
      <c r="AI98" s="85">
        <f t="shared" si="37"/>
        <v>0</v>
      </c>
      <c r="AJ98" s="89">
        <f t="shared" si="41"/>
        <v>0</v>
      </c>
      <c r="AK98" s="89">
        <f t="shared" si="41"/>
        <v>0</v>
      </c>
      <c r="AL98" s="89">
        <f t="shared" si="41"/>
        <v>0</v>
      </c>
      <c r="AM98" s="89">
        <f t="shared" si="38"/>
        <v>0</v>
      </c>
      <c r="AN98" s="89">
        <f t="shared" si="38"/>
        <v>0</v>
      </c>
      <c r="AO98" s="89">
        <f t="shared" si="38"/>
        <v>0</v>
      </c>
      <c r="AP98" s="192">
        <f t="shared" si="26"/>
        <v>0</v>
      </c>
      <c r="AQ98" s="192">
        <f t="shared" si="27"/>
        <v>0</v>
      </c>
    </row>
    <row r="99" spans="1:43" ht="11.25">
      <c r="A99" s="55">
        <v>88</v>
      </c>
      <c r="B99" s="56" t="s">
        <v>125</v>
      </c>
      <c r="C99" s="163">
        <f>SUM(C100:C107)</f>
        <v>0</v>
      </c>
      <c r="D99" s="163">
        <f>SUM(D100:D107)</f>
        <v>0</v>
      </c>
      <c r="E99" s="323">
        <f t="shared" si="28"/>
        <v>0</v>
      </c>
      <c r="F99" s="163">
        <f>SUM(F100:F107)</f>
        <v>0</v>
      </c>
      <c r="G99" s="163">
        <f>SUM(G100:G107)</f>
        <v>0</v>
      </c>
      <c r="H99" s="323">
        <f t="shared" si="29"/>
        <v>0</v>
      </c>
      <c r="I99" s="163">
        <f>SUM(I100:I107)</f>
        <v>0</v>
      </c>
      <c r="J99" s="163">
        <f>SUM(J100:J107)</f>
        <v>0</v>
      </c>
      <c r="K99" s="323">
        <f t="shared" si="30"/>
        <v>0</v>
      </c>
      <c r="L99" s="163">
        <f>SUM(L100:L107)</f>
        <v>0</v>
      </c>
      <c r="M99" s="163">
        <f>SUM(M100:M107)</f>
        <v>0</v>
      </c>
      <c r="N99" s="323">
        <f t="shared" si="31"/>
        <v>0</v>
      </c>
      <c r="O99" s="163">
        <f>SUM(O100:O107)</f>
        <v>0</v>
      </c>
      <c r="P99" s="163">
        <f>SUM(P100:P107)</f>
        <v>0</v>
      </c>
      <c r="Q99" s="323">
        <f t="shared" si="32"/>
        <v>0</v>
      </c>
      <c r="R99" s="163">
        <f>SUM(R100:R107)</f>
        <v>0</v>
      </c>
      <c r="S99" s="163">
        <f>SUM(S100:S107)</f>
        <v>0</v>
      </c>
      <c r="T99" s="323">
        <f t="shared" si="33"/>
        <v>0</v>
      </c>
      <c r="U99" s="89">
        <f t="shared" si="25"/>
        <v>0</v>
      </c>
      <c r="V99" s="89">
        <f t="shared" si="25"/>
        <v>0</v>
      </c>
      <c r="W99" s="89">
        <f t="shared" si="25"/>
        <v>0</v>
      </c>
      <c r="X99" s="95">
        <f>SUM(X100:X107)</f>
        <v>0</v>
      </c>
      <c r="Y99" s="95">
        <f>SUM(Y100:Y107)</f>
        <v>0</v>
      </c>
      <c r="Z99" s="85">
        <f t="shared" si="34"/>
        <v>0</v>
      </c>
      <c r="AA99" s="88">
        <f t="shared" si="35"/>
        <v>0</v>
      </c>
      <c r="AB99" s="88">
        <f t="shared" si="35"/>
        <v>0</v>
      </c>
      <c r="AC99" s="88">
        <f t="shared" si="35"/>
        <v>0</v>
      </c>
      <c r="AD99" s="95">
        <f>SUM(AD100:AD107)</f>
        <v>0</v>
      </c>
      <c r="AE99" s="95">
        <f>SUM(AE100:AE107)</f>
        <v>0</v>
      </c>
      <c r="AF99" s="85">
        <f t="shared" si="39"/>
        <v>0</v>
      </c>
      <c r="AG99" s="95">
        <f>SUM(AG100:AG107)</f>
        <v>0</v>
      </c>
      <c r="AH99" s="95">
        <f>SUM(AH100:AH107)</f>
        <v>0</v>
      </c>
      <c r="AI99" s="85">
        <f t="shared" si="37"/>
        <v>0</v>
      </c>
      <c r="AJ99" s="88">
        <f t="shared" si="41"/>
        <v>0</v>
      </c>
      <c r="AK99" s="88">
        <f t="shared" si="41"/>
        <v>0</v>
      </c>
      <c r="AL99" s="88">
        <f t="shared" si="41"/>
        <v>0</v>
      </c>
      <c r="AM99" s="88">
        <f t="shared" si="38"/>
        <v>0</v>
      </c>
      <c r="AN99" s="88">
        <f t="shared" si="38"/>
        <v>0</v>
      </c>
      <c r="AO99" s="88">
        <f t="shared" si="38"/>
        <v>0</v>
      </c>
      <c r="AP99" s="192">
        <f t="shared" si="26"/>
        <v>0</v>
      </c>
      <c r="AQ99" s="192">
        <f t="shared" si="27"/>
        <v>0</v>
      </c>
    </row>
    <row r="100" spans="1:43" ht="11.25">
      <c r="A100" s="13">
        <v>89</v>
      </c>
      <c r="B100" s="14" t="s">
        <v>189</v>
      </c>
      <c r="C100" s="319"/>
      <c r="D100" s="319"/>
      <c r="E100" s="323">
        <f t="shared" si="28"/>
        <v>0</v>
      </c>
      <c r="F100" s="319"/>
      <c r="G100" s="319"/>
      <c r="H100" s="323">
        <f t="shared" si="29"/>
        <v>0</v>
      </c>
      <c r="I100" s="319"/>
      <c r="J100" s="319"/>
      <c r="K100" s="323">
        <f t="shared" si="30"/>
        <v>0</v>
      </c>
      <c r="L100" s="319">
        <v>0</v>
      </c>
      <c r="M100" s="319"/>
      <c r="N100" s="323">
        <f t="shared" si="31"/>
        <v>0</v>
      </c>
      <c r="O100" s="319"/>
      <c r="P100" s="319">
        <v>0</v>
      </c>
      <c r="Q100" s="323">
        <f t="shared" si="32"/>
        <v>0</v>
      </c>
      <c r="R100" s="319">
        <v>0</v>
      </c>
      <c r="S100" s="319">
        <v>0</v>
      </c>
      <c r="T100" s="323">
        <f t="shared" si="33"/>
        <v>0</v>
      </c>
      <c r="U100" s="89">
        <f t="shared" si="25"/>
        <v>0</v>
      </c>
      <c r="V100" s="89">
        <f t="shared" si="25"/>
        <v>0</v>
      </c>
      <c r="W100" s="89">
        <f t="shared" si="25"/>
        <v>0</v>
      </c>
      <c r="X100" s="94"/>
      <c r="Y100" s="94"/>
      <c r="Z100" s="85">
        <f t="shared" si="34"/>
        <v>0</v>
      </c>
      <c r="AA100" s="89">
        <f t="shared" si="35"/>
        <v>0</v>
      </c>
      <c r="AB100" s="89">
        <f t="shared" si="35"/>
        <v>0</v>
      </c>
      <c r="AC100" s="89">
        <f t="shared" si="35"/>
        <v>0</v>
      </c>
      <c r="AD100" s="94"/>
      <c r="AE100" s="94"/>
      <c r="AF100" s="85">
        <f t="shared" si="39"/>
        <v>0</v>
      </c>
      <c r="AG100" s="94"/>
      <c r="AH100" s="94"/>
      <c r="AI100" s="85">
        <f t="shared" si="37"/>
        <v>0</v>
      </c>
      <c r="AJ100" s="89">
        <f t="shared" si="41"/>
        <v>0</v>
      </c>
      <c r="AK100" s="89">
        <f t="shared" si="41"/>
        <v>0</v>
      </c>
      <c r="AL100" s="89">
        <f t="shared" si="41"/>
        <v>0</v>
      </c>
      <c r="AM100" s="89">
        <f t="shared" si="38"/>
        <v>0</v>
      </c>
      <c r="AN100" s="89">
        <f t="shared" si="38"/>
        <v>0</v>
      </c>
      <c r="AO100" s="89">
        <f t="shared" si="38"/>
        <v>0</v>
      </c>
      <c r="AP100" s="192">
        <f t="shared" si="26"/>
        <v>0</v>
      </c>
      <c r="AQ100" s="192">
        <f t="shared" si="27"/>
        <v>0</v>
      </c>
    </row>
    <row r="101" spans="1:43" ht="11.25">
      <c r="A101" s="13">
        <v>90</v>
      </c>
      <c r="B101" s="14" t="s">
        <v>190</v>
      </c>
      <c r="C101" s="319"/>
      <c r="D101" s="319"/>
      <c r="E101" s="323">
        <f t="shared" si="28"/>
        <v>0</v>
      </c>
      <c r="F101" s="319"/>
      <c r="G101" s="319"/>
      <c r="H101" s="323">
        <f t="shared" si="29"/>
        <v>0</v>
      </c>
      <c r="I101" s="319"/>
      <c r="J101" s="319"/>
      <c r="K101" s="323">
        <f t="shared" si="30"/>
        <v>0</v>
      </c>
      <c r="L101" s="319">
        <v>0</v>
      </c>
      <c r="M101" s="319"/>
      <c r="N101" s="323">
        <f t="shared" si="31"/>
        <v>0</v>
      </c>
      <c r="O101" s="319"/>
      <c r="P101" s="319">
        <v>0</v>
      </c>
      <c r="Q101" s="323">
        <f t="shared" si="32"/>
        <v>0</v>
      </c>
      <c r="R101" s="319">
        <v>0</v>
      </c>
      <c r="S101" s="319">
        <v>0</v>
      </c>
      <c r="T101" s="323">
        <f t="shared" si="33"/>
        <v>0</v>
      </c>
      <c r="U101" s="89">
        <f t="shared" si="25"/>
        <v>0</v>
      </c>
      <c r="V101" s="89">
        <f t="shared" si="25"/>
        <v>0</v>
      </c>
      <c r="W101" s="89">
        <f t="shared" si="25"/>
        <v>0</v>
      </c>
      <c r="X101" s="94"/>
      <c r="Y101" s="94"/>
      <c r="Z101" s="85">
        <f t="shared" si="34"/>
        <v>0</v>
      </c>
      <c r="AA101" s="89">
        <f t="shared" si="35"/>
        <v>0</v>
      </c>
      <c r="AB101" s="89">
        <f t="shared" si="35"/>
        <v>0</v>
      </c>
      <c r="AC101" s="89">
        <f t="shared" si="35"/>
        <v>0</v>
      </c>
      <c r="AD101" s="94"/>
      <c r="AE101" s="94"/>
      <c r="AF101" s="85">
        <f t="shared" si="39"/>
        <v>0</v>
      </c>
      <c r="AG101" s="94"/>
      <c r="AH101" s="94"/>
      <c r="AI101" s="85">
        <f t="shared" si="37"/>
        <v>0</v>
      </c>
      <c r="AJ101" s="89">
        <f t="shared" si="41"/>
        <v>0</v>
      </c>
      <c r="AK101" s="89">
        <f t="shared" si="41"/>
        <v>0</v>
      </c>
      <c r="AL101" s="89">
        <f t="shared" si="41"/>
        <v>0</v>
      </c>
      <c r="AM101" s="89">
        <f t="shared" si="38"/>
        <v>0</v>
      </c>
      <c r="AN101" s="89">
        <f t="shared" si="38"/>
        <v>0</v>
      </c>
      <c r="AO101" s="89">
        <f t="shared" si="38"/>
        <v>0</v>
      </c>
      <c r="AP101" s="192">
        <f t="shared" si="26"/>
        <v>0</v>
      </c>
      <c r="AQ101" s="192">
        <f t="shared" si="27"/>
        <v>0</v>
      </c>
    </row>
    <row r="102" spans="1:43" ht="11.25">
      <c r="A102" s="13">
        <v>91</v>
      </c>
      <c r="B102" s="14" t="s">
        <v>191</v>
      </c>
      <c r="C102" s="319"/>
      <c r="D102" s="319">
        <v>0</v>
      </c>
      <c r="E102" s="323">
        <f t="shared" si="28"/>
        <v>0</v>
      </c>
      <c r="F102" s="319"/>
      <c r="G102" s="319"/>
      <c r="H102" s="323">
        <f t="shared" si="29"/>
        <v>0</v>
      </c>
      <c r="I102" s="319"/>
      <c r="J102" s="319"/>
      <c r="K102" s="323">
        <f t="shared" si="30"/>
        <v>0</v>
      </c>
      <c r="L102" s="319">
        <v>0</v>
      </c>
      <c r="M102" s="319">
        <v>0</v>
      </c>
      <c r="N102" s="323">
        <f t="shared" si="31"/>
        <v>0</v>
      </c>
      <c r="O102" s="319"/>
      <c r="P102" s="319">
        <v>0</v>
      </c>
      <c r="Q102" s="323">
        <f t="shared" si="32"/>
        <v>0</v>
      </c>
      <c r="R102" s="319">
        <v>0</v>
      </c>
      <c r="S102" s="319">
        <v>0</v>
      </c>
      <c r="T102" s="323">
        <f t="shared" si="33"/>
        <v>0</v>
      </c>
      <c r="U102" s="89">
        <f t="shared" si="25"/>
        <v>0</v>
      </c>
      <c r="V102" s="89">
        <f t="shared" si="25"/>
        <v>0</v>
      </c>
      <c r="W102" s="89">
        <f t="shared" si="25"/>
        <v>0</v>
      </c>
      <c r="X102" s="94"/>
      <c r="Y102" s="94"/>
      <c r="Z102" s="85">
        <f t="shared" si="34"/>
        <v>0</v>
      </c>
      <c r="AA102" s="89">
        <f t="shared" si="35"/>
        <v>0</v>
      </c>
      <c r="AB102" s="89">
        <f t="shared" si="35"/>
        <v>0</v>
      </c>
      <c r="AC102" s="89">
        <f t="shared" si="35"/>
        <v>0</v>
      </c>
      <c r="AD102" s="94"/>
      <c r="AE102" s="94"/>
      <c r="AF102" s="85">
        <f t="shared" si="39"/>
        <v>0</v>
      </c>
      <c r="AG102" s="94"/>
      <c r="AH102" s="94"/>
      <c r="AI102" s="85">
        <f t="shared" si="37"/>
        <v>0</v>
      </c>
      <c r="AJ102" s="89">
        <f t="shared" si="41"/>
        <v>0</v>
      </c>
      <c r="AK102" s="89">
        <f t="shared" si="41"/>
        <v>0</v>
      </c>
      <c r="AL102" s="89">
        <f t="shared" si="41"/>
        <v>0</v>
      </c>
      <c r="AM102" s="89">
        <f t="shared" si="38"/>
        <v>0</v>
      </c>
      <c r="AN102" s="89">
        <f t="shared" si="38"/>
        <v>0</v>
      </c>
      <c r="AO102" s="89">
        <f t="shared" si="38"/>
        <v>0</v>
      </c>
      <c r="AP102" s="192">
        <f t="shared" si="26"/>
        <v>0</v>
      </c>
      <c r="AQ102" s="192">
        <f t="shared" si="27"/>
        <v>0</v>
      </c>
    </row>
    <row r="103" spans="1:43" ht="11.25">
      <c r="A103" s="13">
        <v>92</v>
      </c>
      <c r="B103" s="14" t="s">
        <v>192</v>
      </c>
      <c r="C103" s="319"/>
      <c r="D103" s="319"/>
      <c r="E103" s="323">
        <f t="shared" si="28"/>
        <v>0</v>
      </c>
      <c r="F103" s="319"/>
      <c r="G103" s="319"/>
      <c r="H103" s="323">
        <f t="shared" si="29"/>
        <v>0</v>
      </c>
      <c r="I103" s="319"/>
      <c r="J103" s="319"/>
      <c r="K103" s="323">
        <f t="shared" si="30"/>
        <v>0</v>
      </c>
      <c r="L103" s="319">
        <v>0</v>
      </c>
      <c r="M103" s="319"/>
      <c r="N103" s="323">
        <f t="shared" si="31"/>
        <v>0</v>
      </c>
      <c r="O103" s="319"/>
      <c r="P103" s="319"/>
      <c r="Q103" s="323">
        <f t="shared" si="32"/>
        <v>0</v>
      </c>
      <c r="R103" s="319">
        <v>0</v>
      </c>
      <c r="S103" s="319">
        <v>0</v>
      </c>
      <c r="T103" s="323">
        <f t="shared" si="33"/>
        <v>0</v>
      </c>
      <c r="U103" s="89">
        <f t="shared" si="25"/>
        <v>0</v>
      </c>
      <c r="V103" s="89">
        <f t="shared" si="25"/>
        <v>0</v>
      </c>
      <c r="W103" s="89">
        <f t="shared" si="25"/>
        <v>0</v>
      </c>
      <c r="X103" s="94"/>
      <c r="Y103" s="94"/>
      <c r="Z103" s="85">
        <f t="shared" si="34"/>
        <v>0</v>
      </c>
      <c r="AA103" s="89">
        <f t="shared" si="35"/>
        <v>0</v>
      </c>
      <c r="AB103" s="89">
        <f t="shared" si="35"/>
        <v>0</v>
      </c>
      <c r="AC103" s="89">
        <f t="shared" si="35"/>
        <v>0</v>
      </c>
      <c r="AD103" s="94"/>
      <c r="AE103" s="94"/>
      <c r="AF103" s="85">
        <f t="shared" si="39"/>
        <v>0</v>
      </c>
      <c r="AG103" s="94"/>
      <c r="AH103" s="94"/>
      <c r="AI103" s="85">
        <f t="shared" si="37"/>
        <v>0</v>
      </c>
      <c r="AJ103" s="89">
        <f t="shared" si="41"/>
        <v>0</v>
      </c>
      <c r="AK103" s="89">
        <f t="shared" si="41"/>
        <v>0</v>
      </c>
      <c r="AL103" s="89">
        <f t="shared" si="41"/>
        <v>0</v>
      </c>
      <c r="AM103" s="89">
        <f t="shared" si="38"/>
        <v>0</v>
      </c>
      <c r="AN103" s="89">
        <f t="shared" si="38"/>
        <v>0</v>
      </c>
      <c r="AO103" s="89">
        <f t="shared" si="38"/>
        <v>0</v>
      </c>
      <c r="AP103" s="192">
        <f t="shared" si="26"/>
        <v>0</v>
      </c>
      <c r="AQ103" s="192">
        <f t="shared" si="27"/>
        <v>0</v>
      </c>
    </row>
    <row r="104" spans="1:43" ht="11.25">
      <c r="A104" s="13">
        <v>93</v>
      </c>
      <c r="B104" s="14" t="s">
        <v>193</v>
      </c>
      <c r="C104" s="319"/>
      <c r="D104" s="319"/>
      <c r="E104" s="323">
        <f t="shared" si="28"/>
        <v>0</v>
      </c>
      <c r="F104" s="319"/>
      <c r="G104" s="319"/>
      <c r="H104" s="323">
        <f t="shared" si="29"/>
        <v>0</v>
      </c>
      <c r="I104" s="319"/>
      <c r="J104" s="319"/>
      <c r="K104" s="323">
        <f t="shared" si="30"/>
        <v>0</v>
      </c>
      <c r="L104" s="319">
        <v>0</v>
      </c>
      <c r="M104" s="319">
        <v>0</v>
      </c>
      <c r="N104" s="323">
        <f t="shared" si="31"/>
        <v>0</v>
      </c>
      <c r="O104" s="319"/>
      <c r="P104" s="319"/>
      <c r="Q104" s="323">
        <f t="shared" si="32"/>
        <v>0</v>
      </c>
      <c r="R104" s="319">
        <v>0</v>
      </c>
      <c r="S104" s="319">
        <v>0</v>
      </c>
      <c r="T104" s="323">
        <f t="shared" si="33"/>
        <v>0</v>
      </c>
      <c r="U104" s="89">
        <f t="shared" si="25"/>
        <v>0</v>
      </c>
      <c r="V104" s="89">
        <f t="shared" si="25"/>
        <v>0</v>
      </c>
      <c r="W104" s="89">
        <f t="shared" si="25"/>
        <v>0</v>
      </c>
      <c r="X104" s="94"/>
      <c r="Y104" s="94"/>
      <c r="Z104" s="85">
        <f t="shared" si="34"/>
        <v>0</v>
      </c>
      <c r="AA104" s="89">
        <f t="shared" si="35"/>
        <v>0</v>
      </c>
      <c r="AB104" s="89">
        <f t="shared" si="35"/>
        <v>0</v>
      </c>
      <c r="AC104" s="89">
        <f t="shared" si="35"/>
        <v>0</v>
      </c>
      <c r="AD104" s="94"/>
      <c r="AE104" s="94"/>
      <c r="AF104" s="85">
        <f t="shared" si="39"/>
        <v>0</v>
      </c>
      <c r="AG104" s="94"/>
      <c r="AH104" s="94"/>
      <c r="AI104" s="85">
        <f t="shared" si="37"/>
        <v>0</v>
      </c>
      <c r="AJ104" s="89">
        <f t="shared" si="41"/>
        <v>0</v>
      </c>
      <c r="AK104" s="89">
        <f t="shared" si="41"/>
        <v>0</v>
      </c>
      <c r="AL104" s="89">
        <f t="shared" si="41"/>
        <v>0</v>
      </c>
      <c r="AM104" s="89">
        <f t="shared" si="38"/>
        <v>0</v>
      </c>
      <c r="AN104" s="89">
        <f t="shared" si="38"/>
        <v>0</v>
      </c>
      <c r="AO104" s="89">
        <f t="shared" si="38"/>
        <v>0</v>
      </c>
      <c r="AP104" s="192">
        <f t="shared" si="26"/>
        <v>0</v>
      </c>
      <c r="AQ104" s="192">
        <f t="shared" si="27"/>
        <v>0</v>
      </c>
    </row>
    <row r="105" spans="1:43" ht="11.25">
      <c r="A105" s="13">
        <v>94</v>
      </c>
      <c r="B105" s="14" t="s">
        <v>194</v>
      </c>
      <c r="C105" s="319"/>
      <c r="D105" s="319"/>
      <c r="E105" s="323">
        <f t="shared" si="28"/>
        <v>0</v>
      </c>
      <c r="F105" s="319"/>
      <c r="G105" s="319"/>
      <c r="H105" s="323"/>
      <c r="I105" s="319"/>
      <c r="J105" s="319"/>
      <c r="K105" s="323">
        <f t="shared" si="30"/>
        <v>0</v>
      </c>
      <c r="L105" s="319">
        <v>0</v>
      </c>
      <c r="M105" s="319">
        <v>0</v>
      </c>
      <c r="N105" s="323">
        <f t="shared" si="31"/>
        <v>0</v>
      </c>
      <c r="O105" s="319"/>
      <c r="P105" s="319">
        <v>0</v>
      </c>
      <c r="Q105" s="323">
        <f t="shared" si="32"/>
        <v>0</v>
      </c>
      <c r="R105" s="319">
        <v>0</v>
      </c>
      <c r="S105" s="319">
        <v>0</v>
      </c>
      <c r="T105" s="323">
        <f t="shared" si="33"/>
        <v>0</v>
      </c>
      <c r="U105" s="89">
        <f t="shared" si="25"/>
        <v>0</v>
      </c>
      <c r="V105" s="89">
        <f t="shared" si="25"/>
        <v>0</v>
      </c>
      <c r="W105" s="89">
        <f t="shared" si="25"/>
        <v>0</v>
      </c>
      <c r="X105" s="94"/>
      <c r="Y105" s="94"/>
      <c r="Z105" s="85">
        <f t="shared" si="34"/>
        <v>0</v>
      </c>
      <c r="AA105" s="89">
        <f t="shared" si="35"/>
        <v>0</v>
      </c>
      <c r="AB105" s="89">
        <f t="shared" si="35"/>
        <v>0</v>
      </c>
      <c r="AC105" s="89">
        <f t="shared" si="35"/>
        <v>0</v>
      </c>
      <c r="AD105" s="94"/>
      <c r="AE105" s="94"/>
      <c r="AF105" s="85">
        <f t="shared" si="39"/>
        <v>0</v>
      </c>
      <c r="AG105" s="94"/>
      <c r="AH105" s="94"/>
      <c r="AI105" s="85">
        <f t="shared" si="37"/>
        <v>0</v>
      </c>
      <c r="AJ105" s="89">
        <f t="shared" si="41"/>
        <v>0</v>
      </c>
      <c r="AK105" s="89">
        <f t="shared" si="41"/>
        <v>0</v>
      </c>
      <c r="AL105" s="89">
        <f t="shared" si="41"/>
        <v>0</v>
      </c>
      <c r="AM105" s="89">
        <f t="shared" si="38"/>
        <v>0</v>
      </c>
      <c r="AN105" s="89">
        <f t="shared" si="38"/>
        <v>0</v>
      </c>
      <c r="AO105" s="89">
        <f t="shared" si="38"/>
        <v>0</v>
      </c>
      <c r="AP105" s="192">
        <f t="shared" si="26"/>
        <v>0</v>
      </c>
      <c r="AQ105" s="192">
        <f t="shared" si="27"/>
        <v>0</v>
      </c>
    </row>
    <row r="106" spans="1:43" ht="11.25">
      <c r="A106" s="13">
        <v>95</v>
      </c>
      <c r="B106" s="14" t="s">
        <v>195</v>
      </c>
      <c r="C106" s="319"/>
      <c r="D106" s="319"/>
      <c r="E106" s="323">
        <f t="shared" si="28"/>
        <v>0</v>
      </c>
      <c r="F106" s="319"/>
      <c r="G106" s="319"/>
      <c r="H106" s="323"/>
      <c r="I106" s="319"/>
      <c r="J106" s="319"/>
      <c r="K106" s="323">
        <f t="shared" si="30"/>
        <v>0</v>
      </c>
      <c r="L106" s="319">
        <v>0</v>
      </c>
      <c r="M106" s="319">
        <v>0</v>
      </c>
      <c r="N106" s="323">
        <f t="shared" si="31"/>
        <v>0</v>
      </c>
      <c r="O106" s="319"/>
      <c r="P106" s="319"/>
      <c r="Q106" s="323">
        <f t="shared" si="32"/>
        <v>0</v>
      </c>
      <c r="R106" s="319">
        <v>0</v>
      </c>
      <c r="S106" s="319">
        <v>0</v>
      </c>
      <c r="T106" s="323">
        <f t="shared" si="33"/>
        <v>0</v>
      </c>
      <c r="U106" s="89">
        <f t="shared" si="25"/>
        <v>0</v>
      </c>
      <c r="V106" s="89">
        <f t="shared" si="25"/>
        <v>0</v>
      </c>
      <c r="W106" s="89">
        <f t="shared" si="25"/>
        <v>0</v>
      </c>
      <c r="X106" s="94"/>
      <c r="Y106" s="94"/>
      <c r="Z106" s="85">
        <f t="shared" si="34"/>
        <v>0</v>
      </c>
      <c r="AA106" s="89">
        <f t="shared" si="35"/>
        <v>0</v>
      </c>
      <c r="AB106" s="89">
        <f t="shared" si="35"/>
        <v>0</v>
      </c>
      <c r="AC106" s="89">
        <f t="shared" si="35"/>
        <v>0</v>
      </c>
      <c r="AD106" s="94"/>
      <c r="AE106" s="94"/>
      <c r="AF106" s="85">
        <f t="shared" si="39"/>
        <v>0</v>
      </c>
      <c r="AG106" s="94"/>
      <c r="AH106" s="94"/>
      <c r="AI106" s="85">
        <f t="shared" si="37"/>
        <v>0</v>
      </c>
      <c r="AJ106" s="89">
        <f t="shared" si="41"/>
        <v>0</v>
      </c>
      <c r="AK106" s="89">
        <f t="shared" si="41"/>
        <v>0</v>
      </c>
      <c r="AL106" s="89">
        <f t="shared" si="41"/>
        <v>0</v>
      </c>
      <c r="AM106" s="89">
        <f t="shared" si="38"/>
        <v>0</v>
      </c>
      <c r="AN106" s="89">
        <f t="shared" si="38"/>
        <v>0</v>
      </c>
      <c r="AO106" s="89">
        <f t="shared" si="38"/>
        <v>0</v>
      </c>
      <c r="AP106" s="192">
        <f t="shared" si="26"/>
        <v>0</v>
      </c>
      <c r="AQ106" s="192">
        <f t="shared" si="27"/>
        <v>0</v>
      </c>
    </row>
    <row r="107" spans="1:43" ht="11.25">
      <c r="A107" s="13">
        <v>96</v>
      </c>
      <c r="B107" s="14" t="s">
        <v>196</v>
      </c>
      <c r="C107" s="319">
        <v>0</v>
      </c>
      <c r="D107" s="319"/>
      <c r="E107" s="323">
        <f t="shared" si="28"/>
        <v>0</v>
      </c>
      <c r="F107" s="319"/>
      <c r="G107" s="319"/>
      <c r="H107" s="323"/>
      <c r="I107" s="319">
        <v>0</v>
      </c>
      <c r="J107" s="319"/>
      <c r="K107" s="323">
        <f t="shared" si="30"/>
        <v>0</v>
      </c>
      <c r="L107" s="319">
        <v>0</v>
      </c>
      <c r="M107" s="319">
        <v>0</v>
      </c>
      <c r="N107" s="323">
        <f t="shared" si="31"/>
        <v>0</v>
      </c>
      <c r="O107" s="319">
        <v>0</v>
      </c>
      <c r="P107" s="319">
        <v>0</v>
      </c>
      <c r="Q107" s="323">
        <f t="shared" si="32"/>
        <v>0</v>
      </c>
      <c r="R107" s="319">
        <v>0</v>
      </c>
      <c r="S107" s="319">
        <v>0</v>
      </c>
      <c r="T107" s="323">
        <f t="shared" si="33"/>
        <v>0</v>
      </c>
      <c r="U107" s="89">
        <f t="shared" si="25"/>
        <v>0</v>
      </c>
      <c r="V107" s="89">
        <f t="shared" si="25"/>
        <v>0</v>
      </c>
      <c r="W107" s="89">
        <f t="shared" si="25"/>
        <v>0</v>
      </c>
      <c r="X107" s="94"/>
      <c r="Y107" s="94"/>
      <c r="Z107" s="85">
        <f t="shared" si="34"/>
        <v>0</v>
      </c>
      <c r="AA107" s="89">
        <f t="shared" si="35"/>
        <v>0</v>
      </c>
      <c r="AB107" s="89">
        <f t="shared" si="35"/>
        <v>0</v>
      </c>
      <c r="AC107" s="89">
        <f t="shared" si="35"/>
        <v>0</v>
      </c>
      <c r="AD107" s="94"/>
      <c r="AE107" s="94"/>
      <c r="AF107" s="85">
        <f t="shared" si="39"/>
        <v>0</v>
      </c>
      <c r="AG107" s="94"/>
      <c r="AH107" s="94"/>
      <c r="AI107" s="85">
        <f t="shared" si="37"/>
        <v>0</v>
      </c>
      <c r="AJ107" s="89">
        <f t="shared" si="41"/>
        <v>0</v>
      </c>
      <c r="AK107" s="89">
        <f t="shared" si="41"/>
        <v>0</v>
      </c>
      <c r="AL107" s="89">
        <f t="shared" si="41"/>
        <v>0</v>
      </c>
      <c r="AM107" s="89">
        <f t="shared" si="38"/>
        <v>0</v>
      </c>
      <c r="AN107" s="89">
        <f t="shared" si="38"/>
        <v>0</v>
      </c>
      <c r="AO107" s="89">
        <f t="shared" si="38"/>
        <v>0</v>
      </c>
      <c r="AP107" s="192">
        <f t="shared" si="26"/>
        <v>0</v>
      </c>
      <c r="AQ107" s="192">
        <f t="shared" si="27"/>
        <v>0</v>
      </c>
    </row>
    <row r="108" spans="1:43" ht="11.25">
      <c r="AD108" s="94"/>
      <c r="AE108" s="94"/>
      <c r="AF108" s="85">
        <f t="shared" ref="AF108" si="43">SUM(AE108-AD108)</f>
        <v>0</v>
      </c>
      <c r="AG108" s="94"/>
      <c r="AH108" s="94"/>
      <c r="AI108" s="85">
        <f t="shared" ref="AI108" si="44">SUM(AH108-AG108)</f>
        <v>0</v>
      </c>
    </row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G60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75" t="s">
        <v>288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-377194570.44999999</v>
      </c>
    </row>
    <row r="5" spans="1:41" ht="11.25" customHeight="1">
      <c r="A5" s="466"/>
      <c r="B5" s="41" t="s">
        <v>80</v>
      </c>
      <c r="C5" s="492" t="s">
        <v>81</v>
      </c>
      <c r="D5" s="493"/>
      <c r="E5" s="493"/>
      <c r="F5" s="492" t="s">
        <v>82</v>
      </c>
      <c r="G5" s="493"/>
      <c r="H5" s="493"/>
      <c r="I5" s="492" t="s">
        <v>100</v>
      </c>
      <c r="J5" s="493"/>
      <c r="K5" s="493"/>
      <c r="L5" s="466" t="s">
        <v>105</v>
      </c>
      <c r="M5" s="466"/>
      <c r="N5" s="466"/>
      <c r="O5" s="466" t="s">
        <v>106</v>
      </c>
      <c r="P5" s="466"/>
      <c r="Q5" s="466"/>
      <c r="R5" s="492" t="s">
        <v>107</v>
      </c>
      <c r="S5" s="493"/>
      <c r="T5" s="494"/>
      <c r="U5" s="477" t="s">
        <v>121</v>
      </c>
      <c r="V5" s="478"/>
      <c r="W5" s="479"/>
      <c r="X5" s="492" t="s">
        <v>166</v>
      </c>
      <c r="Y5" s="493"/>
      <c r="Z5" s="494"/>
      <c r="AA5" s="476" t="s">
        <v>164</v>
      </c>
      <c r="AB5" s="476"/>
      <c r="AC5" s="476"/>
      <c r="AD5" s="492" t="s">
        <v>167</v>
      </c>
      <c r="AE5" s="493"/>
      <c r="AF5" s="494"/>
      <c r="AG5" s="492" t="s">
        <v>168</v>
      </c>
      <c r="AH5" s="493"/>
      <c r="AI5" s="494"/>
      <c r="AJ5" s="466" t="s">
        <v>165</v>
      </c>
      <c r="AK5" s="466"/>
      <c r="AL5" s="466"/>
      <c r="AM5" s="466" t="s">
        <v>3</v>
      </c>
      <c r="AN5" s="466"/>
      <c r="AO5" s="466"/>
    </row>
    <row r="6" spans="1:41" s="52" customFormat="1" ht="11.25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73" t="s">
        <v>122</v>
      </c>
      <c r="B7" s="474"/>
      <c r="C7" s="81"/>
      <c r="D7" s="81">
        <f>SUM(C7+D79-D8)</f>
        <v>3857155.0099999905</v>
      </c>
      <c r="E7" s="85">
        <f>SUM(D7-C7)</f>
        <v>3857155.0099999905</v>
      </c>
      <c r="F7" s="81"/>
      <c r="G7" s="81">
        <f>SUM(F7+G79-G8)</f>
        <v>35906853.26000011</v>
      </c>
      <c r="H7" s="85">
        <f>SUM(G7-F7)</f>
        <v>35906853.26000011</v>
      </c>
      <c r="I7" s="81"/>
      <c r="J7" s="81">
        <f>SUM(I7+J79-J8)</f>
        <v>10102400.100000001</v>
      </c>
      <c r="K7" s="85">
        <f>SUM(J7-I7)</f>
        <v>10102400.100000001</v>
      </c>
      <c r="L7" s="81"/>
      <c r="M7" s="81">
        <f>SUM(L7+M79-M8)</f>
        <v>3413681.2899999991</v>
      </c>
      <c r="N7" s="85">
        <f>SUM(M7-L7)</f>
        <v>3413681.2899999991</v>
      </c>
      <c r="O7" s="81"/>
      <c r="P7" s="81">
        <f>SUM(O7+P79-P8)</f>
        <v>3137023</v>
      </c>
      <c r="Q7" s="85">
        <f>SUM(P7-O7)</f>
        <v>3137023</v>
      </c>
      <c r="R7" s="81"/>
      <c r="S7" s="81">
        <f>SUM(R7+S79-S8)</f>
        <v>2630157.7899999991</v>
      </c>
      <c r="T7" s="85">
        <f>SUM(S7-R7)</f>
        <v>2630157.7899999991</v>
      </c>
      <c r="U7" s="90">
        <f>SUM(C7+F7+I7+L7+O7+R7)</f>
        <v>0</v>
      </c>
      <c r="V7" s="90">
        <f t="shared" ref="V7:W22" si="1">SUM(D7+G7+J7+M7+P7+S7)</f>
        <v>59047270.4500001</v>
      </c>
      <c r="W7" s="90">
        <f t="shared" si="1"/>
        <v>59047270.4500001</v>
      </c>
      <c r="X7" s="81"/>
      <c r="Y7" s="81">
        <f>SUM(X7+Y79-Y8)</f>
        <v>104367690</v>
      </c>
      <c r="Z7" s="85">
        <v>0</v>
      </c>
      <c r="AA7" s="90">
        <f>SUM(X7)</f>
        <v>0</v>
      </c>
      <c r="AB7" s="90">
        <f>SUM(Y7)</f>
        <v>104367690</v>
      </c>
      <c r="AC7" s="90">
        <f t="shared" ref="AC7:AC11" si="2">SUM(Z7)</f>
        <v>0</v>
      </c>
      <c r="AD7" s="81"/>
      <c r="AE7" s="81">
        <f>SUM(AD7+AE79-AE8)</f>
        <v>80687669.549999997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93089919.549999997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256504880.00000012</v>
      </c>
      <c r="AO7" s="90">
        <f t="shared" si="4"/>
        <v>59047270.4500001</v>
      </c>
    </row>
    <row r="8" spans="1:41" ht="11.25">
      <c r="A8" s="55">
        <v>1</v>
      </c>
      <c r="B8" s="56" t="s">
        <v>4</v>
      </c>
      <c r="C8" s="86">
        <f>SUM(C9+C75)</f>
        <v>124934600</v>
      </c>
      <c r="D8" s="86">
        <f t="shared" ref="D8" si="5">SUM(D9+D75)</f>
        <v>110480644.99000001</v>
      </c>
      <c r="E8" s="85">
        <f t="shared" ref="E8:E72" si="6">SUM(D8-C8)</f>
        <v>-14453955.00999999</v>
      </c>
      <c r="F8" s="86">
        <f t="shared" ref="F8:G8" si="7">SUM(F9+F75)</f>
        <v>674703900</v>
      </c>
      <c r="G8" s="86">
        <f t="shared" si="7"/>
        <v>630382246.73999989</v>
      </c>
      <c r="H8" s="85">
        <f t="shared" ref="H8:H72" si="8">SUM(G8-F8)</f>
        <v>-44321653.26000011</v>
      </c>
      <c r="I8" s="86">
        <f t="shared" ref="I8:J8" si="9">SUM(I9+I75)</f>
        <v>39947200</v>
      </c>
      <c r="J8" s="86">
        <f t="shared" si="9"/>
        <v>28191799.899999999</v>
      </c>
      <c r="K8" s="85">
        <f t="shared" ref="K8:K72" si="10">SUM(J8-I8)</f>
        <v>-11755400.100000001</v>
      </c>
      <c r="L8" s="86">
        <f t="shared" ref="L8:M8" si="11">SUM(L9+L75)</f>
        <v>23405600</v>
      </c>
      <c r="M8" s="86">
        <f t="shared" si="11"/>
        <v>19971918.710000001</v>
      </c>
      <c r="N8" s="85">
        <f t="shared" ref="N8:N72" si="12">SUM(M8-L8)</f>
        <v>-3433681.2899999991</v>
      </c>
      <c r="O8" s="86">
        <f t="shared" ref="O8:P8" si="13">SUM(O9+O75)</f>
        <v>63332800</v>
      </c>
      <c r="P8" s="86">
        <f t="shared" si="13"/>
        <v>58705177</v>
      </c>
      <c r="Q8" s="85">
        <f t="shared" ref="Q8:Q72" si="14">SUM(P8-O8)</f>
        <v>-4627623</v>
      </c>
      <c r="R8" s="86">
        <f t="shared" ref="R8:S8" si="15">SUM(R9+R75)</f>
        <v>26364400</v>
      </c>
      <c r="S8" s="86">
        <f t="shared" si="15"/>
        <v>21083842.210000001</v>
      </c>
      <c r="T8" s="85">
        <f t="shared" ref="T8:T74" si="16">SUM(S8-R8)</f>
        <v>-5280557.7899999991</v>
      </c>
      <c r="U8" s="88">
        <f t="shared" ref="U8:W50" si="17">SUM(C8+F8+I8+L8+O8+R8)</f>
        <v>952688500</v>
      </c>
      <c r="V8" s="88">
        <f t="shared" si="1"/>
        <v>868815629.54999995</v>
      </c>
      <c r="W8" s="88">
        <f t="shared" si="1"/>
        <v>-83872870.450000077</v>
      </c>
      <c r="X8" s="86">
        <f t="shared" ref="X8:Y8" si="18">SUM(X9+X75)</f>
        <v>240471700</v>
      </c>
      <c r="Y8" s="86">
        <f t="shared" si="18"/>
        <v>10000000</v>
      </c>
      <c r="Z8" s="85">
        <f t="shared" ref="Z8:Z74" si="19">SUM(Y8-X8)</f>
        <v>-230471700</v>
      </c>
      <c r="AA8" s="88">
        <f t="shared" ref="AA8:AB11" si="20">SUM(X8)</f>
        <v>240471700</v>
      </c>
      <c r="AB8" s="88">
        <f t="shared" si="20"/>
        <v>10000000</v>
      </c>
      <c r="AC8" s="88">
        <f t="shared" si="2"/>
        <v>-230471700</v>
      </c>
      <c r="AD8" s="86">
        <f t="shared" ref="AD8:AE8" si="21">SUM(AD9+AD75)</f>
        <v>58000000</v>
      </c>
      <c r="AE8" s="86">
        <f t="shared" si="21"/>
        <v>150000</v>
      </c>
      <c r="AF8" s="85">
        <f t="shared" ref="AF8:AF72" si="22">SUM(AE8-AD8)</f>
        <v>-57850000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150000</v>
      </c>
      <c r="AL8" s="88">
        <f t="shared" si="3"/>
        <v>-62850000</v>
      </c>
      <c r="AM8" s="155">
        <f t="shared" ref="AM8:AO74" si="25">SUM(U8+AA8+AJ8)</f>
        <v>1256160200</v>
      </c>
      <c r="AN8" s="155">
        <f t="shared" si="4"/>
        <v>878965629.54999995</v>
      </c>
      <c r="AO8" s="155">
        <f t="shared" si="4"/>
        <v>-377194570.45000005</v>
      </c>
    </row>
    <row r="9" spans="1:41" ht="11.25">
      <c r="A9" s="55">
        <v>2</v>
      </c>
      <c r="B9" s="56" t="s">
        <v>5</v>
      </c>
      <c r="C9" s="86">
        <f>SUM(C10+C63+C66)</f>
        <v>124934600</v>
      </c>
      <c r="D9" s="86">
        <f t="shared" ref="D9" si="26">SUM(D10+D63+D66)</f>
        <v>110480644.99000001</v>
      </c>
      <c r="E9" s="85">
        <f t="shared" si="6"/>
        <v>-14453955.00999999</v>
      </c>
      <c r="F9" s="86">
        <f t="shared" ref="F9:G9" si="27">SUM(F10+F63+F66)</f>
        <v>674703900</v>
      </c>
      <c r="G9" s="86">
        <f t="shared" si="27"/>
        <v>630382246.73999989</v>
      </c>
      <c r="H9" s="85">
        <f t="shared" si="8"/>
        <v>-44321653.26000011</v>
      </c>
      <c r="I9" s="86">
        <f t="shared" ref="I9:J9" si="28">SUM(I10+I63+I66)</f>
        <v>39947200</v>
      </c>
      <c r="J9" s="86">
        <f t="shared" si="28"/>
        <v>28191799.899999999</v>
      </c>
      <c r="K9" s="85">
        <f t="shared" si="10"/>
        <v>-11755400.100000001</v>
      </c>
      <c r="L9" s="86">
        <f t="shared" ref="L9:M9" si="29">SUM(L10+L63+L66)</f>
        <v>23405600</v>
      </c>
      <c r="M9" s="86">
        <f t="shared" si="29"/>
        <v>19971918.710000001</v>
      </c>
      <c r="N9" s="85">
        <f t="shared" si="12"/>
        <v>-3433681.2899999991</v>
      </c>
      <c r="O9" s="86">
        <f>SUM(O10+O63+O66)</f>
        <v>63332800</v>
      </c>
      <c r="P9" s="86">
        <f t="shared" ref="P9" si="30">SUM(P10+P63+P66)</f>
        <v>58705177</v>
      </c>
      <c r="Q9" s="85">
        <f t="shared" si="14"/>
        <v>-4627623</v>
      </c>
      <c r="R9" s="86">
        <f t="shared" ref="R9:S9" si="31">SUM(R10+R63+R66)</f>
        <v>26364400</v>
      </c>
      <c r="S9" s="86">
        <f t="shared" si="31"/>
        <v>21083842.210000001</v>
      </c>
      <c r="T9" s="85">
        <f t="shared" si="16"/>
        <v>-5280557.7899999991</v>
      </c>
      <c r="U9" s="88">
        <f t="shared" si="17"/>
        <v>952688500</v>
      </c>
      <c r="V9" s="88">
        <f t="shared" si="1"/>
        <v>868815629.54999995</v>
      </c>
      <c r="W9" s="88">
        <f t="shared" si="1"/>
        <v>-83872870.450000077</v>
      </c>
      <c r="X9" s="86">
        <f t="shared" ref="X9:Y9" si="32">SUM(X10+X63+X66)</f>
        <v>240471700</v>
      </c>
      <c r="Y9" s="86">
        <f t="shared" si="32"/>
        <v>10000000</v>
      </c>
      <c r="Z9" s="85">
        <f t="shared" si="19"/>
        <v>-230471700</v>
      </c>
      <c r="AA9" s="88">
        <f t="shared" si="20"/>
        <v>240471700</v>
      </c>
      <c r="AB9" s="88">
        <f t="shared" si="20"/>
        <v>10000000</v>
      </c>
      <c r="AC9" s="88">
        <f t="shared" si="2"/>
        <v>-230471700</v>
      </c>
      <c r="AD9" s="86">
        <f t="shared" ref="AD9:AE9" si="33">SUM(AD10+AD63+AD66)</f>
        <v>58000000</v>
      </c>
      <c r="AE9" s="86">
        <f t="shared" si="33"/>
        <v>150000</v>
      </c>
      <c r="AF9" s="85">
        <f t="shared" si="22"/>
        <v>-57850000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150000</v>
      </c>
      <c r="AL9" s="88">
        <f t="shared" si="3"/>
        <v>-62850000</v>
      </c>
      <c r="AM9" s="88">
        <f t="shared" si="25"/>
        <v>1256160200</v>
      </c>
      <c r="AN9" s="88">
        <f t="shared" si="4"/>
        <v>878965629.54999995</v>
      </c>
      <c r="AO9" s="88">
        <f t="shared" si="4"/>
        <v>-377194570.45000005</v>
      </c>
    </row>
    <row r="10" spans="1:41" ht="11.25">
      <c r="A10" s="55">
        <v>3</v>
      </c>
      <c r="B10" s="56" t="s">
        <v>6</v>
      </c>
      <c r="C10" s="86">
        <f>SUM(C11+C17+C23+C28+C35+C39+C44+C48+C58)</f>
        <v>124734600</v>
      </c>
      <c r="D10" s="86">
        <f t="shared" ref="D10" si="35">SUM(D11+D17+D23+D28+D35+D39+D44+D48+D58)</f>
        <v>110480644.99000001</v>
      </c>
      <c r="E10" s="85">
        <f t="shared" si="6"/>
        <v>-14253955.00999999</v>
      </c>
      <c r="F10" s="86">
        <f t="shared" ref="F10:G10" si="36">SUM(F11+F17+F23+F28+F35+F39+F44+F48+F58)</f>
        <v>673903900</v>
      </c>
      <c r="G10" s="86">
        <f t="shared" si="36"/>
        <v>629582246.73999989</v>
      </c>
      <c r="H10" s="85">
        <f t="shared" si="8"/>
        <v>-44321653.26000011</v>
      </c>
      <c r="I10" s="86">
        <f t="shared" ref="I10:J10" si="37">SUM(I11+I17+I23+I28+I35+I39+I44+I48+I58)</f>
        <v>39947200</v>
      </c>
      <c r="J10" s="86">
        <f t="shared" si="37"/>
        <v>28191799.899999999</v>
      </c>
      <c r="K10" s="85">
        <f t="shared" si="10"/>
        <v>-11755400.100000001</v>
      </c>
      <c r="L10" s="86">
        <f t="shared" ref="L10:M10" si="38">SUM(L11+L17+L23+L28+L35+L39+L44+L48+L58)</f>
        <v>23405600</v>
      </c>
      <c r="M10" s="86">
        <f t="shared" si="38"/>
        <v>19971918.710000001</v>
      </c>
      <c r="N10" s="85">
        <f t="shared" si="12"/>
        <v>-3433681.2899999991</v>
      </c>
      <c r="O10" s="86">
        <f>SUM(O11+O17+O23+O28+O35+O39+O44+O48+O58)</f>
        <v>63332800</v>
      </c>
      <c r="P10" s="86">
        <f t="shared" ref="P10" si="39">SUM(P11+P17+P23+P28+P35+P39+P44+P48+P58)</f>
        <v>58705177</v>
      </c>
      <c r="Q10" s="85">
        <f t="shared" si="14"/>
        <v>-4627623</v>
      </c>
      <c r="R10" s="86">
        <f t="shared" ref="R10:S10" si="40">SUM(R11+R17+R23+R28+R35+R39+R44+R48+R58)</f>
        <v>26364400</v>
      </c>
      <c r="S10" s="86">
        <f t="shared" si="40"/>
        <v>21083842.210000001</v>
      </c>
      <c r="T10" s="85">
        <f t="shared" si="16"/>
        <v>-5280557.7899999991</v>
      </c>
      <c r="U10" s="88">
        <f t="shared" si="17"/>
        <v>951688500</v>
      </c>
      <c r="V10" s="88">
        <f t="shared" si="1"/>
        <v>868015629.54999995</v>
      </c>
      <c r="W10" s="88">
        <f t="shared" si="1"/>
        <v>-83672870.450000077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150000</v>
      </c>
      <c r="AF10" s="85">
        <f t="shared" si="22"/>
        <v>-57850000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150000</v>
      </c>
      <c r="AL10" s="88">
        <f t="shared" si="3"/>
        <v>-62850000</v>
      </c>
      <c r="AM10" s="88">
        <f t="shared" si="25"/>
        <v>1014688500</v>
      </c>
      <c r="AN10" s="88">
        <f t="shared" si="4"/>
        <v>868165629.54999995</v>
      </c>
      <c r="AO10" s="88">
        <f t="shared" si="4"/>
        <v>-146522870.45000008</v>
      </c>
    </row>
    <row r="11" spans="1:41" ht="11.25">
      <c r="A11" s="55">
        <v>4</v>
      </c>
      <c r="B11" s="56" t="s">
        <v>7</v>
      </c>
      <c r="C11" s="86">
        <f t="shared" ref="C11:D11" si="44">SUM(C12:C16)</f>
        <v>99128600</v>
      </c>
      <c r="D11" s="86">
        <f t="shared" si="44"/>
        <v>94639624.99000001</v>
      </c>
      <c r="E11" s="85">
        <f t="shared" si="6"/>
        <v>-4488975.0099999905</v>
      </c>
      <c r="F11" s="86">
        <f t="shared" ref="F11:G11" si="45">SUM(F12:F16)</f>
        <v>537316000</v>
      </c>
      <c r="G11" s="86">
        <f t="shared" si="45"/>
        <v>513373244.92999995</v>
      </c>
      <c r="H11" s="85">
        <f t="shared" si="8"/>
        <v>-23942755.070000052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636444600</v>
      </c>
      <c r="V11" s="88">
        <f t="shared" si="1"/>
        <v>608012869.91999996</v>
      </c>
      <c r="W11" s="88">
        <f t="shared" si="1"/>
        <v>-28431730.080000043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636444600</v>
      </c>
      <c r="AN11" s="88">
        <f t="shared" si="4"/>
        <v>608012869.91999996</v>
      </c>
      <c r="AO11" s="88">
        <f t="shared" si="4"/>
        <v>-28431730.080000043</v>
      </c>
    </row>
    <row r="12" spans="1:41" ht="11.25">
      <c r="A12" s="13">
        <v>5</v>
      </c>
      <c r="B12" s="15" t="s">
        <v>8</v>
      </c>
      <c r="C12" s="396">
        <v>37504600</v>
      </c>
      <c r="D12" s="396">
        <v>39460706.130000003</v>
      </c>
      <c r="E12" s="85">
        <f t="shared" si="6"/>
        <v>1956106.1300000027</v>
      </c>
      <c r="F12" s="396">
        <v>237160000</v>
      </c>
      <c r="G12" s="396">
        <v>256263790.62</v>
      </c>
      <c r="H12" s="85">
        <f t="shared" si="8"/>
        <v>19103790.620000005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274664600</v>
      </c>
      <c r="V12" s="89">
        <f t="shared" si="1"/>
        <v>295724496.75</v>
      </c>
      <c r="W12" s="89">
        <f t="shared" si="1"/>
        <v>21059896.750000007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274664600</v>
      </c>
      <c r="AN12" s="89">
        <f t="shared" si="4"/>
        <v>295724496.75</v>
      </c>
      <c r="AO12" s="89">
        <f t="shared" si="4"/>
        <v>21059896.750000007</v>
      </c>
    </row>
    <row r="13" spans="1:41" ht="11.25">
      <c r="A13" s="13">
        <v>6</v>
      </c>
      <c r="B13" s="15" t="s">
        <v>10</v>
      </c>
      <c r="C13" s="396">
        <v>43500000</v>
      </c>
      <c r="D13" s="396">
        <v>44545918.859999999</v>
      </c>
      <c r="E13" s="85">
        <f t="shared" si="6"/>
        <v>1045918.8599999994</v>
      </c>
      <c r="F13" s="396">
        <v>232964000</v>
      </c>
      <c r="G13" s="396">
        <v>215987186.53</v>
      </c>
      <c r="H13" s="85">
        <f t="shared" si="8"/>
        <v>-16976813.469999999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276464000</v>
      </c>
      <c r="V13" s="89">
        <f t="shared" si="1"/>
        <v>260533105.38999999</v>
      </c>
      <c r="W13" s="89">
        <f t="shared" si="1"/>
        <v>-15930894.609999999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276464000</v>
      </c>
      <c r="AN13" s="89">
        <f t="shared" si="4"/>
        <v>260533105.38999999</v>
      </c>
      <c r="AO13" s="89">
        <f t="shared" si="4"/>
        <v>-15930894.609999999</v>
      </c>
    </row>
    <row r="14" spans="1:41" ht="11.25">
      <c r="A14" s="13">
        <v>7</v>
      </c>
      <c r="B14" s="15" t="s">
        <v>11</v>
      </c>
      <c r="C14" s="396">
        <v>5060000</v>
      </c>
      <c r="D14" s="396">
        <v>3870000</v>
      </c>
      <c r="E14" s="85">
        <f t="shared" si="6"/>
        <v>-1190000</v>
      </c>
      <c r="F14" s="396">
        <v>44000000</v>
      </c>
      <c r="G14" s="396">
        <v>27951095.780000001</v>
      </c>
      <c r="H14" s="85">
        <f t="shared" si="8"/>
        <v>-16048904.219999999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49060000</v>
      </c>
      <c r="V14" s="89">
        <f t="shared" si="1"/>
        <v>31821095.780000001</v>
      </c>
      <c r="W14" s="89">
        <f t="shared" si="1"/>
        <v>-17238904.219999999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49060000</v>
      </c>
      <c r="AN14" s="89">
        <f t="shared" si="4"/>
        <v>31821095.780000001</v>
      </c>
      <c r="AO14" s="89">
        <f t="shared" si="4"/>
        <v>-17238904.219999999</v>
      </c>
    </row>
    <row r="15" spans="1:41" ht="11.25">
      <c r="A15" s="13">
        <v>8</v>
      </c>
      <c r="B15" s="15" t="s">
        <v>12</v>
      </c>
      <c r="C15" s="396">
        <v>13064000</v>
      </c>
      <c r="D15" s="396">
        <v>6763000</v>
      </c>
      <c r="E15" s="85">
        <f t="shared" si="6"/>
        <v>-6301000</v>
      </c>
      <c r="F15" s="396">
        <v>23192000</v>
      </c>
      <c r="G15" s="396">
        <v>13171172</v>
      </c>
      <c r="H15" s="85">
        <f t="shared" si="8"/>
        <v>-10020828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36256000</v>
      </c>
      <c r="V15" s="89">
        <f t="shared" si="1"/>
        <v>19934172</v>
      </c>
      <c r="W15" s="89">
        <f t="shared" si="1"/>
        <v>-16321828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36256000</v>
      </c>
      <c r="AN15" s="89">
        <f t="shared" si="4"/>
        <v>19934172</v>
      </c>
      <c r="AO15" s="89">
        <f t="shared" si="4"/>
        <v>-16321828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12391100</v>
      </c>
      <c r="D17" s="86">
        <f>SUM(D18:D22)</f>
        <v>11742720</v>
      </c>
      <c r="E17" s="85">
        <f t="shared" si="6"/>
        <v>-648380</v>
      </c>
      <c r="F17" s="86">
        <f>SUM(F18:F22)</f>
        <v>68389700</v>
      </c>
      <c r="G17" s="86">
        <f>SUM(G18:G22)</f>
        <v>62629673</v>
      </c>
      <c r="H17" s="85">
        <f t="shared" si="8"/>
        <v>-5760027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80780800</v>
      </c>
      <c r="V17" s="88">
        <f t="shared" si="1"/>
        <v>74372393</v>
      </c>
      <c r="W17" s="88">
        <f t="shared" si="1"/>
        <v>-6408407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80780800</v>
      </c>
      <c r="AN17" s="88">
        <f t="shared" si="4"/>
        <v>74372393</v>
      </c>
      <c r="AO17" s="88">
        <f t="shared" si="4"/>
        <v>-6408407</v>
      </c>
    </row>
    <row r="18" spans="1:41" ht="11.25">
      <c r="A18" s="13">
        <v>11</v>
      </c>
      <c r="B18" s="15" t="s">
        <v>13</v>
      </c>
      <c r="C18" s="396">
        <v>8400400</v>
      </c>
      <c r="D18" s="397">
        <v>8190620</v>
      </c>
      <c r="E18" s="85">
        <f t="shared" si="6"/>
        <v>-209780</v>
      </c>
      <c r="F18" s="396">
        <v>47846400</v>
      </c>
      <c r="G18" s="396">
        <v>47727405</v>
      </c>
      <c r="H18" s="85">
        <f t="shared" si="8"/>
        <v>-118995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56246800</v>
      </c>
      <c r="V18" s="89">
        <f t="shared" si="1"/>
        <v>55918025</v>
      </c>
      <c r="W18" s="89">
        <f t="shared" si="1"/>
        <v>-328775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56246800</v>
      </c>
      <c r="AN18" s="89">
        <f t="shared" si="4"/>
        <v>55918025</v>
      </c>
      <c r="AO18" s="89">
        <f t="shared" si="4"/>
        <v>-328775</v>
      </c>
    </row>
    <row r="19" spans="1:41" ht="11.25">
      <c r="A19" s="13">
        <v>12</v>
      </c>
      <c r="B19" s="15" t="s">
        <v>14</v>
      </c>
      <c r="C19" s="396">
        <v>997700</v>
      </c>
      <c r="D19" s="397">
        <v>888000</v>
      </c>
      <c r="E19" s="85">
        <f t="shared" si="6"/>
        <v>-109700</v>
      </c>
      <c r="F19" s="396">
        <v>5135800</v>
      </c>
      <c r="G19" s="396">
        <v>2957200</v>
      </c>
      <c r="H19" s="85">
        <f t="shared" si="8"/>
        <v>-2178600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6133500</v>
      </c>
      <c r="V19" s="89">
        <f t="shared" si="1"/>
        <v>3845200</v>
      </c>
      <c r="W19" s="89">
        <f t="shared" si="1"/>
        <v>-2288300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6133500</v>
      </c>
      <c r="AN19" s="89">
        <f t="shared" si="4"/>
        <v>3845200</v>
      </c>
      <c r="AO19" s="89">
        <f t="shared" si="4"/>
        <v>-2288300</v>
      </c>
    </row>
    <row r="20" spans="1:41" ht="11.25">
      <c r="A20" s="13">
        <v>13</v>
      </c>
      <c r="B20" s="15" t="s">
        <v>15</v>
      </c>
      <c r="C20" s="396">
        <v>498800</v>
      </c>
      <c r="D20" s="397">
        <v>444000</v>
      </c>
      <c r="E20" s="85">
        <f t="shared" si="6"/>
        <v>-54800</v>
      </c>
      <c r="F20" s="396">
        <v>2568000</v>
      </c>
      <c r="G20" s="396">
        <v>1478700</v>
      </c>
      <c r="H20" s="85">
        <f t="shared" si="8"/>
        <v>-1089300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3066800</v>
      </c>
      <c r="V20" s="89">
        <f t="shared" si="1"/>
        <v>1922700</v>
      </c>
      <c r="W20" s="89">
        <f t="shared" si="1"/>
        <v>-1144100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3066800</v>
      </c>
      <c r="AN20" s="89">
        <f t="shared" si="4"/>
        <v>1922700</v>
      </c>
      <c r="AO20" s="89">
        <f t="shared" si="4"/>
        <v>-1144100</v>
      </c>
    </row>
    <row r="21" spans="1:41" ht="11.25">
      <c r="A21" s="13">
        <v>14</v>
      </c>
      <c r="B21" s="15" t="s">
        <v>17</v>
      </c>
      <c r="C21" s="396">
        <v>498800</v>
      </c>
      <c r="D21" s="397">
        <v>444000</v>
      </c>
      <c r="E21" s="85">
        <f t="shared" si="6"/>
        <v>-54800</v>
      </c>
      <c r="F21" s="396">
        <v>2568000</v>
      </c>
      <c r="G21" s="396">
        <v>1478700</v>
      </c>
      <c r="H21" s="85">
        <f t="shared" si="8"/>
        <v>-1089300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3066800</v>
      </c>
      <c r="V21" s="89">
        <f t="shared" si="1"/>
        <v>1922700</v>
      </c>
      <c r="W21" s="89">
        <f t="shared" si="1"/>
        <v>-1144100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3066800</v>
      </c>
      <c r="AN21" s="89">
        <f t="shared" si="4"/>
        <v>1922700</v>
      </c>
      <c r="AO21" s="89">
        <f t="shared" si="4"/>
        <v>-1144100</v>
      </c>
    </row>
    <row r="22" spans="1:41" ht="11.25">
      <c r="A22" s="13">
        <v>15</v>
      </c>
      <c r="B22" s="15" t="s">
        <v>18</v>
      </c>
      <c r="C22" s="396">
        <v>1995400</v>
      </c>
      <c r="D22" s="397">
        <v>1776100</v>
      </c>
      <c r="E22" s="85">
        <f t="shared" si="6"/>
        <v>-219300</v>
      </c>
      <c r="F22" s="396">
        <v>10271500</v>
      </c>
      <c r="G22" s="396">
        <v>8987668</v>
      </c>
      <c r="H22" s="85">
        <f t="shared" si="8"/>
        <v>-1283832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12266900</v>
      </c>
      <c r="V22" s="89">
        <f t="shared" si="1"/>
        <v>10763768</v>
      </c>
      <c r="W22" s="89">
        <f t="shared" si="1"/>
        <v>-1503132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12266900</v>
      </c>
      <c r="AN22" s="89">
        <f t="shared" si="4"/>
        <v>10763768</v>
      </c>
      <c r="AO22" s="89">
        <f t="shared" si="4"/>
        <v>-1503132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22746000</v>
      </c>
      <c r="G23" s="86">
        <f>SUM(G24:G27)</f>
        <v>14877068.810000001</v>
      </c>
      <c r="H23" s="85">
        <f t="shared" si="8"/>
        <v>-7868931.1899999995</v>
      </c>
      <c r="I23" s="86">
        <f>SUM(I24:I27)</f>
        <v>37947200</v>
      </c>
      <c r="J23" s="86">
        <f>SUM(J24:J27)</f>
        <v>28191799.899999999</v>
      </c>
      <c r="K23" s="85">
        <f t="shared" si="10"/>
        <v>-9755400.1000000015</v>
      </c>
      <c r="L23" s="86">
        <f>SUM(L24:L27)</f>
        <v>20405600</v>
      </c>
      <c r="M23" s="86">
        <f>SUM(M24:M27)</f>
        <v>18971918.710000001</v>
      </c>
      <c r="N23" s="85">
        <f t="shared" si="12"/>
        <v>-1433681.2899999991</v>
      </c>
      <c r="O23" s="86">
        <f>SUM(O24:O27)</f>
        <v>60332800</v>
      </c>
      <c r="P23" s="86">
        <f>SUM(P24:P27)</f>
        <v>55705177</v>
      </c>
      <c r="Q23" s="85">
        <f t="shared" si="14"/>
        <v>-4627623</v>
      </c>
      <c r="R23" s="86">
        <f>SUM(R24:R27)</f>
        <v>23364400</v>
      </c>
      <c r="S23" s="86">
        <f>SUM(S24:S27)</f>
        <v>21083842.210000001</v>
      </c>
      <c r="T23" s="85">
        <f t="shared" si="16"/>
        <v>-2280557.7899999991</v>
      </c>
      <c r="U23" s="88">
        <f t="shared" si="17"/>
        <v>164796000</v>
      </c>
      <c r="V23" s="88">
        <f t="shared" si="17"/>
        <v>138829806.63</v>
      </c>
      <c r="W23" s="88">
        <f t="shared" si="17"/>
        <v>-25966193.369999997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164796000</v>
      </c>
      <c r="AN23" s="88">
        <f t="shared" si="25"/>
        <v>138829806.63</v>
      </c>
      <c r="AO23" s="88">
        <f t="shared" si="25"/>
        <v>-25966193.369999997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4259000</v>
      </c>
      <c r="G24" s="397">
        <v>4153388.81</v>
      </c>
      <c r="H24" s="85">
        <f t="shared" si="8"/>
        <v>-105611.18999999994</v>
      </c>
      <c r="I24" s="396">
        <v>3744000</v>
      </c>
      <c r="J24" s="396">
        <v>3456890.25</v>
      </c>
      <c r="K24" s="85">
        <f t="shared" si="10"/>
        <v>-287109.75</v>
      </c>
      <c r="L24" s="396">
        <v>3550000</v>
      </c>
      <c r="M24" s="397">
        <v>3099138.71</v>
      </c>
      <c r="N24" s="85">
        <f t="shared" si="12"/>
        <v>-450861.29000000004</v>
      </c>
      <c r="O24" s="396">
        <v>7324800</v>
      </c>
      <c r="P24" s="396">
        <v>5117761</v>
      </c>
      <c r="Q24" s="85">
        <f t="shared" si="14"/>
        <v>-2207039</v>
      </c>
      <c r="R24" s="396">
        <v>5200000</v>
      </c>
      <c r="S24" s="396">
        <v>3089874.21</v>
      </c>
      <c r="T24" s="85">
        <f t="shared" si="16"/>
        <v>-2110125.79</v>
      </c>
      <c r="U24" s="89">
        <f t="shared" si="17"/>
        <v>24077800</v>
      </c>
      <c r="V24" s="89">
        <f t="shared" si="17"/>
        <v>18917052.98</v>
      </c>
      <c r="W24" s="89">
        <f t="shared" si="17"/>
        <v>-5160747.0199999996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24077800</v>
      </c>
      <c r="AN24" s="89">
        <f t="shared" si="25"/>
        <v>18917052.98</v>
      </c>
      <c r="AO24" s="89">
        <f t="shared" si="25"/>
        <v>-5160747.0199999996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18000000</v>
      </c>
      <c r="G25" s="397">
        <v>9867330</v>
      </c>
      <c r="H25" s="85">
        <f t="shared" si="8"/>
        <v>-8132670</v>
      </c>
      <c r="I25" s="396">
        <v>33539200</v>
      </c>
      <c r="J25" s="396">
        <v>24187879.649999999</v>
      </c>
      <c r="K25" s="85">
        <f t="shared" si="10"/>
        <v>-9351320.3500000015</v>
      </c>
      <c r="L25" s="396">
        <v>14045600</v>
      </c>
      <c r="M25" s="397">
        <v>14144460</v>
      </c>
      <c r="N25" s="85">
        <f t="shared" si="12"/>
        <v>98860</v>
      </c>
      <c r="O25" s="396">
        <v>48408000</v>
      </c>
      <c r="P25" s="396">
        <v>48672360</v>
      </c>
      <c r="Q25" s="85">
        <f t="shared" si="14"/>
        <v>264360</v>
      </c>
      <c r="R25" s="396">
        <v>15714400</v>
      </c>
      <c r="S25" s="397">
        <v>15714400</v>
      </c>
      <c r="T25" s="85">
        <f t="shared" si="16"/>
        <v>0</v>
      </c>
      <c r="U25" s="89">
        <f t="shared" si="17"/>
        <v>129707200</v>
      </c>
      <c r="V25" s="89">
        <f t="shared" si="17"/>
        <v>112586429.65000001</v>
      </c>
      <c r="W25" s="89">
        <f t="shared" si="17"/>
        <v>-17120770.350000001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129707200</v>
      </c>
      <c r="AN25" s="89">
        <f t="shared" si="25"/>
        <v>112586429.65000001</v>
      </c>
      <c r="AO25" s="89">
        <f t="shared" si="25"/>
        <v>-17120770.350000001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487000</v>
      </c>
      <c r="G26" s="397">
        <v>856350</v>
      </c>
      <c r="H26" s="85">
        <f t="shared" si="8"/>
        <v>369350</v>
      </c>
      <c r="I26" s="396">
        <v>664000</v>
      </c>
      <c r="J26" s="396">
        <v>547030</v>
      </c>
      <c r="K26" s="85">
        <f t="shared" si="10"/>
        <v>-116970</v>
      </c>
      <c r="L26" s="396">
        <v>2810000</v>
      </c>
      <c r="M26" s="397">
        <v>1728320</v>
      </c>
      <c r="N26" s="85">
        <f t="shared" si="12"/>
        <v>-1081680</v>
      </c>
      <c r="O26" s="396">
        <v>4600000</v>
      </c>
      <c r="P26" s="396">
        <v>1915056</v>
      </c>
      <c r="Q26" s="85">
        <f t="shared" si="14"/>
        <v>-2684944</v>
      </c>
      <c r="R26" s="396">
        <v>2450000</v>
      </c>
      <c r="S26" s="397">
        <v>2279568</v>
      </c>
      <c r="T26" s="85">
        <f t="shared" si="16"/>
        <v>-170432</v>
      </c>
      <c r="U26" s="89">
        <f t="shared" si="17"/>
        <v>11011000</v>
      </c>
      <c r="V26" s="89">
        <f t="shared" si="17"/>
        <v>7326324</v>
      </c>
      <c r="W26" s="89">
        <f t="shared" si="17"/>
        <v>-3684676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11011000</v>
      </c>
      <c r="AN26" s="89">
        <f t="shared" si="25"/>
        <v>7326324</v>
      </c>
      <c r="AO26" s="89">
        <f t="shared" si="25"/>
        <v>-3684676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2363900</v>
      </c>
      <c r="D28" s="86">
        <f>SUM(D29:D34)</f>
        <v>1449100</v>
      </c>
      <c r="E28" s="85">
        <f t="shared" si="6"/>
        <v>-914800</v>
      </c>
      <c r="F28" s="86">
        <f>SUM(F29:F34)</f>
        <v>10761700</v>
      </c>
      <c r="G28" s="86">
        <f>SUM(G29:G34)</f>
        <v>9541350</v>
      </c>
      <c r="H28" s="85">
        <f t="shared" si="8"/>
        <v>-1220350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13125600</v>
      </c>
      <c r="V28" s="88">
        <f t="shared" si="17"/>
        <v>10990450</v>
      </c>
      <c r="W28" s="88">
        <f t="shared" si="17"/>
        <v>-2135150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13125600</v>
      </c>
      <c r="AN28" s="88">
        <f t="shared" si="25"/>
        <v>10990450</v>
      </c>
      <c r="AO28" s="88">
        <f t="shared" si="25"/>
        <v>-2135150</v>
      </c>
    </row>
    <row r="29" spans="1:41" ht="11.25">
      <c r="A29" s="13">
        <v>22</v>
      </c>
      <c r="B29" s="1" t="s">
        <v>22</v>
      </c>
      <c r="C29" s="396">
        <v>410000</v>
      </c>
      <c r="D29" s="397">
        <v>297000</v>
      </c>
      <c r="E29" s="85">
        <f t="shared" si="6"/>
        <v>-113000</v>
      </c>
      <c r="F29" s="396">
        <v>1243600</v>
      </c>
      <c r="G29" s="397">
        <v>910000</v>
      </c>
      <c r="H29" s="85">
        <f t="shared" si="8"/>
        <v>-333600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1653600</v>
      </c>
      <c r="V29" s="89">
        <f t="shared" si="17"/>
        <v>1207000</v>
      </c>
      <c r="W29" s="89">
        <f t="shared" si="17"/>
        <v>-446600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1653600</v>
      </c>
      <c r="AN29" s="89">
        <f t="shared" si="25"/>
        <v>1207000</v>
      </c>
      <c r="AO29" s="89">
        <f t="shared" si="25"/>
        <v>-446600</v>
      </c>
    </row>
    <row r="30" spans="1:41" ht="11.25">
      <c r="A30" s="13">
        <v>23</v>
      </c>
      <c r="B30" s="1" t="s">
        <v>23</v>
      </c>
      <c r="C30" s="396">
        <v>1353900</v>
      </c>
      <c r="D30" s="397">
        <v>902100</v>
      </c>
      <c r="E30" s="85">
        <f t="shared" si="6"/>
        <v>-451800</v>
      </c>
      <c r="F30" s="396">
        <v>5794100</v>
      </c>
      <c r="G30" s="397">
        <v>5446700</v>
      </c>
      <c r="H30" s="85">
        <f t="shared" si="8"/>
        <v>-347400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7148000</v>
      </c>
      <c r="V30" s="89">
        <f t="shared" si="17"/>
        <v>6348800</v>
      </c>
      <c r="W30" s="89">
        <f t="shared" si="17"/>
        <v>-799200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7148000</v>
      </c>
      <c r="AN30" s="89">
        <f t="shared" si="25"/>
        <v>6348800</v>
      </c>
      <c r="AO30" s="89">
        <f t="shared" si="25"/>
        <v>-799200</v>
      </c>
    </row>
    <row r="31" spans="1:41" ht="11.25">
      <c r="A31" s="13">
        <v>24</v>
      </c>
      <c r="B31" s="1" t="s">
        <v>24</v>
      </c>
      <c r="C31" s="396">
        <v>400000</v>
      </c>
      <c r="D31" s="397">
        <v>150000</v>
      </c>
      <c r="E31" s="85">
        <f t="shared" si="6"/>
        <v>-250000</v>
      </c>
      <c r="F31" s="396">
        <v>2469000</v>
      </c>
      <c r="G31" s="397">
        <v>2354650</v>
      </c>
      <c r="H31" s="85">
        <f t="shared" si="8"/>
        <v>-114350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2869000</v>
      </c>
      <c r="V31" s="89">
        <f t="shared" si="17"/>
        <v>2504650</v>
      </c>
      <c r="W31" s="89">
        <f t="shared" si="17"/>
        <v>-364350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2869000</v>
      </c>
      <c r="AN31" s="89">
        <f t="shared" si="25"/>
        <v>2504650</v>
      </c>
      <c r="AO31" s="89">
        <f t="shared" si="25"/>
        <v>-364350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6"/>
        <v>0</v>
      </c>
      <c r="F32" s="84"/>
      <c r="G32" s="84">
        <v>0</v>
      </c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396">
        <v>0</v>
      </c>
      <c r="D33" s="397">
        <v>0</v>
      </c>
      <c r="E33" s="85">
        <f t="shared" si="6"/>
        <v>0</v>
      </c>
      <c r="F33" s="84">
        <v>125000</v>
      </c>
      <c r="G33" s="84">
        <v>0</v>
      </c>
      <c r="H33" s="85">
        <f t="shared" si="8"/>
        <v>-125000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125000</v>
      </c>
      <c r="V33" s="89">
        <f t="shared" si="17"/>
        <v>0</v>
      </c>
      <c r="W33" s="89">
        <f t="shared" si="17"/>
        <v>-125000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125000</v>
      </c>
      <c r="AN33" s="89">
        <f t="shared" si="25"/>
        <v>0</v>
      </c>
      <c r="AO33" s="89">
        <f t="shared" si="25"/>
        <v>-125000</v>
      </c>
    </row>
    <row r="34" spans="1:41" ht="11.25">
      <c r="A34" s="13">
        <v>27</v>
      </c>
      <c r="B34" s="1" t="s">
        <v>27</v>
      </c>
      <c r="C34" s="396">
        <v>200000</v>
      </c>
      <c r="D34" s="397">
        <v>100000</v>
      </c>
      <c r="E34" s="85">
        <f t="shared" si="6"/>
        <v>-100000</v>
      </c>
      <c r="F34" s="84">
        <v>1130000</v>
      </c>
      <c r="G34" s="84">
        <v>830000</v>
      </c>
      <c r="H34" s="85">
        <f t="shared" si="8"/>
        <v>-300000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1330000</v>
      </c>
      <c r="V34" s="89">
        <f t="shared" si="17"/>
        <v>930000</v>
      </c>
      <c r="W34" s="89">
        <f t="shared" si="17"/>
        <v>-400000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1330000</v>
      </c>
      <c r="AN34" s="89">
        <f t="shared" si="25"/>
        <v>930000</v>
      </c>
      <c r="AO34" s="89">
        <f t="shared" si="25"/>
        <v>-400000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300000</v>
      </c>
      <c r="G35" s="86">
        <f>SUM(G36:G38)</f>
        <v>0</v>
      </c>
      <c r="H35" s="85">
        <f t="shared" si="8"/>
        <v>-300000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300000</v>
      </c>
      <c r="V35" s="88">
        <f t="shared" si="17"/>
        <v>0</v>
      </c>
      <c r="W35" s="88">
        <f t="shared" si="17"/>
        <v>-300000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300000</v>
      </c>
      <c r="AN35" s="88">
        <f t="shared" si="25"/>
        <v>0</v>
      </c>
      <c r="AO35" s="88">
        <f t="shared" si="25"/>
        <v>-300000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300000</v>
      </c>
      <c r="G38" s="84">
        <v>0</v>
      </c>
      <c r="H38" s="85">
        <f t="shared" si="8"/>
        <v>-300000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300000</v>
      </c>
      <c r="V38" s="89">
        <f t="shared" si="17"/>
        <v>0</v>
      </c>
      <c r="W38" s="89">
        <f t="shared" si="17"/>
        <v>-300000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300000</v>
      </c>
      <c r="AN38" s="89">
        <f t="shared" si="25"/>
        <v>0</v>
      </c>
      <c r="AO38" s="89">
        <f t="shared" si="25"/>
        <v>-300000</v>
      </c>
    </row>
    <row r="39" spans="1:41" ht="11.25">
      <c r="A39" s="55">
        <v>32</v>
      </c>
      <c r="B39" s="56" t="s">
        <v>37</v>
      </c>
      <c r="C39" s="86">
        <f>SUM(C40:C43)</f>
        <v>625000</v>
      </c>
      <c r="D39" s="86">
        <f>SUM(D40:D43)</f>
        <v>0</v>
      </c>
      <c r="E39" s="85">
        <f t="shared" si="6"/>
        <v>-625000</v>
      </c>
      <c r="F39" s="86">
        <f>SUM(F40:F43)</f>
        <v>4800000</v>
      </c>
      <c r="G39" s="86">
        <f>SUM(G40:G43)</f>
        <v>4684900</v>
      </c>
      <c r="H39" s="85">
        <f t="shared" si="8"/>
        <v>-115100</v>
      </c>
      <c r="I39" s="86">
        <f>SUM(I40:I43)</f>
        <v>2000000</v>
      </c>
      <c r="J39" s="86">
        <f>SUM(J40:J43)</f>
        <v>0</v>
      </c>
      <c r="K39" s="85">
        <f t="shared" si="10"/>
        <v>-2000000</v>
      </c>
      <c r="L39" s="86">
        <f>SUM(L40:L43)</f>
        <v>3000000</v>
      </c>
      <c r="M39" s="86">
        <f>SUM(M40:M43)</f>
        <v>1000000</v>
      </c>
      <c r="N39" s="85">
        <f t="shared" si="12"/>
        <v>-2000000</v>
      </c>
      <c r="O39" s="86">
        <f>SUM(O40:O43)</f>
        <v>3000000</v>
      </c>
      <c r="P39" s="86">
        <f>SUM(P40:P43)</f>
        <v>3000000</v>
      </c>
      <c r="Q39" s="85">
        <f t="shared" si="14"/>
        <v>0</v>
      </c>
      <c r="R39" s="86">
        <f>SUM(R40:R43)</f>
        <v>3000000</v>
      </c>
      <c r="S39" s="86">
        <f>SUM(S40:S43)</f>
        <v>0</v>
      </c>
      <c r="T39" s="85">
        <f t="shared" si="16"/>
        <v>-3000000</v>
      </c>
      <c r="U39" s="88">
        <f t="shared" si="17"/>
        <v>16425000</v>
      </c>
      <c r="V39" s="88">
        <f t="shared" si="17"/>
        <v>8684900</v>
      </c>
      <c r="W39" s="88">
        <f t="shared" si="17"/>
        <v>-7740100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16425000</v>
      </c>
      <c r="AN39" s="88">
        <f t="shared" si="25"/>
        <v>8684900</v>
      </c>
      <c r="AO39" s="88">
        <f t="shared" si="25"/>
        <v>-7740100</v>
      </c>
    </row>
    <row r="40" spans="1:41" ht="11.25">
      <c r="A40" s="13">
        <v>33</v>
      </c>
      <c r="B40" s="1" t="s">
        <v>31</v>
      </c>
      <c r="C40" s="82">
        <v>500000</v>
      </c>
      <c r="D40" s="82">
        <v>0</v>
      </c>
      <c r="E40" s="85">
        <f t="shared" si="6"/>
        <v>-500000</v>
      </c>
      <c r="F40" s="82">
        <v>1000000</v>
      </c>
      <c r="G40" s="82">
        <v>884900</v>
      </c>
      <c r="H40" s="85">
        <f t="shared" si="8"/>
        <v>-115100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1500000</v>
      </c>
      <c r="V40" s="89">
        <f t="shared" si="17"/>
        <v>884900</v>
      </c>
      <c r="W40" s="89">
        <f t="shared" si="17"/>
        <v>-615100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1500000</v>
      </c>
      <c r="AN40" s="89">
        <f t="shared" si="25"/>
        <v>884900</v>
      </c>
      <c r="AO40" s="89">
        <f t="shared" si="25"/>
        <v>-615100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84">
        <v>125000</v>
      </c>
      <c r="D43" s="84">
        <v>0</v>
      </c>
      <c r="E43" s="85">
        <f t="shared" si="6"/>
        <v>-125000</v>
      </c>
      <c r="F43" s="84">
        <v>3800000</v>
      </c>
      <c r="G43" s="84">
        <v>3800000</v>
      </c>
      <c r="H43" s="85">
        <f t="shared" si="8"/>
        <v>0</v>
      </c>
      <c r="I43" s="84">
        <v>2000000</v>
      </c>
      <c r="J43" s="84">
        <v>0</v>
      </c>
      <c r="K43" s="85">
        <f t="shared" si="10"/>
        <v>-2000000</v>
      </c>
      <c r="L43" s="84">
        <v>3000000</v>
      </c>
      <c r="M43" s="84">
        <v>1000000</v>
      </c>
      <c r="N43" s="85">
        <f t="shared" si="12"/>
        <v>-2000000</v>
      </c>
      <c r="O43" s="416">
        <v>3000000</v>
      </c>
      <c r="P43" s="416">
        <v>3000000</v>
      </c>
      <c r="Q43" s="85">
        <f t="shared" si="14"/>
        <v>0</v>
      </c>
      <c r="R43" s="84">
        <v>3000000</v>
      </c>
      <c r="S43" s="84">
        <v>0</v>
      </c>
      <c r="T43" s="85">
        <f t="shared" si="16"/>
        <v>-3000000</v>
      </c>
      <c r="U43" s="89">
        <f t="shared" si="17"/>
        <v>14925000</v>
      </c>
      <c r="V43" s="89">
        <f t="shared" si="17"/>
        <v>7800000</v>
      </c>
      <c r="W43" s="89">
        <f t="shared" si="17"/>
        <v>-7125000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14925000</v>
      </c>
      <c r="AN43" s="89">
        <f t="shared" si="25"/>
        <v>7800000</v>
      </c>
      <c r="AO43" s="89">
        <f t="shared" si="25"/>
        <v>-7125000</v>
      </c>
    </row>
    <row r="44" spans="1:41" ht="11.25">
      <c r="A44" s="55">
        <v>37</v>
      </c>
      <c r="B44" s="56" t="s">
        <v>38</v>
      </c>
      <c r="C44" s="86">
        <f>SUM(C45:C47)</f>
        <v>651000</v>
      </c>
      <c r="D44" s="86">
        <f>SUM(D45:D47)</f>
        <v>560200</v>
      </c>
      <c r="E44" s="85">
        <f t="shared" si="6"/>
        <v>-90800</v>
      </c>
      <c r="F44" s="86">
        <f>SUM(F45:F47)</f>
        <v>3440200</v>
      </c>
      <c r="G44" s="86">
        <f>SUM(G45:G47)</f>
        <v>2962000</v>
      </c>
      <c r="H44" s="85">
        <f t="shared" si="8"/>
        <v>-478200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4091200</v>
      </c>
      <c r="V44" s="88">
        <f t="shared" si="17"/>
        <v>3522200</v>
      </c>
      <c r="W44" s="88">
        <f t="shared" si="17"/>
        <v>-569000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4091200</v>
      </c>
      <c r="AN44" s="88">
        <f t="shared" si="25"/>
        <v>3522200</v>
      </c>
      <c r="AO44" s="88">
        <f t="shared" si="25"/>
        <v>-569000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651000</v>
      </c>
      <c r="D46" s="84">
        <v>560200</v>
      </c>
      <c r="E46" s="85">
        <f t="shared" si="6"/>
        <v>-90800</v>
      </c>
      <c r="F46" s="396">
        <v>3440200</v>
      </c>
      <c r="G46" s="397">
        <v>2962000</v>
      </c>
      <c r="H46" s="85">
        <f t="shared" si="8"/>
        <v>-478200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4091200</v>
      </c>
      <c r="V46" s="89">
        <f t="shared" si="17"/>
        <v>3522200</v>
      </c>
      <c r="W46" s="89">
        <f t="shared" si="17"/>
        <v>-569000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4091200</v>
      </c>
      <c r="AN46" s="89">
        <f t="shared" si="25"/>
        <v>3522200</v>
      </c>
      <c r="AO46" s="89">
        <f t="shared" si="25"/>
        <v>-569000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8900000</v>
      </c>
      <c r="D48" s="86">
        <f>SUM(D49:D57)</f>
        <v>2089000</v>
      </c>
      <c r="E48" s="85">
        <f t="shared" si="6"/>
        <v>-6811000</v>
      </c>
      <c r="F48" s="86">
        <f>SUM(F49:F57)</f>
        <v>19550300</v>
      </c>
      <c r="G48" s="86">
        <f>SUM(G49:G57)</f>
        <v>14833510</v>
      </c>
      <c r="H48" s="85">
        <f t="shared" si="8"/>
        <v>-4716790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28450300</v>
      </c>
      <c r="V48" s="88">
        <f t="shared" si="17"/>
        <v>16922510</v>
      </c>
      <c r="W48" s="88">
        <f t="shared" si="17"/>
        <v>-11527790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150000</v>
      </c>
      <c r="AF48" s="85">
        <f t="shared" si="22"/>
        <v>-57850000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150000</v>
      </c>
      <c r="AL48" s="88">
        <f t="shared" si="54"/>
        <v>-62850000</v>
      </c>
      <c r="AM48" s="88">
        <f t="shared" si="25"/>
        <v>91450300</v>
      </c>
      <c r="AN48" s="88">
        <f t="shared" si="25"/>
        <v>17072510</v>
      </c>
      <c r="AO48" s="88">
        <f t="shared" si="25"/>
        <v>-74377790</v>
      </c>
    </row>
    <row r="49" spans="1:41" ht="11.25">
      <c r="A49" s="13">
        <v>42</v>
      </c>
      <c r="B49" s="1" t="s">
        <v>74</v>
      </c>
      <c r="C49" s="84">
        <v>8900000</v>
      </c>
      <c r="D49" s="84">
        <v>2089000</v>
      </c>
      <c r="E49" s="85">
        <f t="shared" si="6"/>
        <v>-6811000</v>
      </c>
      <c r="F49" s="396">
        <v>17563300</v>
      </c>
      <c r="G49" s="397">
        <v>14268400</v>
      </c>
      <c r="H49" s="85">
        <f t="shared" si="8"/>
        <v>-3294900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26463300</v>
      </c>
      <c r="V49" s="89">
        <f t="shared" si="17"/>
        <v>16357400</v>
      </c>
      <c r="W49" s="89">
        <f t="shared" si="17"/>
        <v>-10105900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150000</v>
      </c>
      <c r="AF49" s="85">
        <f t="shared" si="22"/>
        <v>-57850000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150000</v>
      </c>
      <c r="AL49" s="89">
        <f t="shared" si="54"/>
        <v>-62850000</v>
      </c>
      <c r="AM49" s="89">
        <f t="shared" si="25"/>
        <v>89463300</v>
      </c>
      <c r="AN49" s="89">
        <f t="shared" si="25"/>
        <v>16507400</v>
      </c>
      <c r="AO49" s="89">
        <f t="shared" si="25"/>
        <v>-72955900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0</v>
      </c>
      <c r="H52" s="85">
        <f t="shared" si="8"/>
        <v>-271000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600000</v>
      </c>
      <c r="G55" s="84">
        <v>0</v>
      </c>
      <c r="H55" s="85">
        <f t="shared" si="8"/>
        <v>-600000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600000</v>
      </c>
      <c r="V55" s="89">
        <f t="shared" si="55"/>
        <v>0</v>
      </c>
      <c r="W55" s="89">
        <f t="shared" si="55"/>
        <v>-600000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600000</v>
      </c>
      <c r="AN55" s="89">
        <f t="shared" si="25"/>
        <v>0</v>
      </c>
      <c r="AO55" s="89">
        <f t="shared" si="25"/>
        <v>-600000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675000</v>
      </c>
      <c r="D58" s="86">
        <f>SUM(D59:D60)</f>
        <v>0</v>
      </c>
      <c r="E58" s="85">
        <f t="shared" si="6"/>
        <v>-675000</v>
      </c>
      <c r="F58" s="86">
        <f>SUM(F59:F60)</f>
        <v>6600000</v>
      </c>
      <c r="G58" s="86">
        <f>SUM(G59:G60)</f>
        <v>6680500</v>
      </c>
      <c r="H58" s="85">
        <f t="shared" si="8"/>
        <v>80500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7275000</v>
      </c>
      <c r="V58" s="88">
        <f t="shared" si="55"/>
        <v>6680500</v>
      </c>
      <c r="W58" s="88">
        <f t="shared" si="55"/>
        <v>-594500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7275000</v>
      </c>
      <c r="AN58" s="88">
        <f t="shared" si="25"/>
        <v>6680500</v>
      </c>
      <c r="AO58" s="88">
        <f t="shared" si="25"/>
        <v>-594500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5333000</v>
      </c>
      <c r="H59" s="85">
        <f t="shared" si="8"/>
        <v>83000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5333000</v>
      </c>
      <c r="W59" s="89">
        <f t="shared" si="55"/>
        <v>83000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5333000</v>
      </c>
      <c r="AO59" s="89">
        <f t="shared" si="25"/>
        <v>83000</v>
      </c>
    </row>
    <row r="60" spans="1:41" ht="11.25">
      <c r="A60" s="13">
        <v>53</v>
      </c>
      <c r="B60" s="2" t="s">
        <v>53</v>
      </c>
      <c r="C60" s="84">
        <v>675000</v>
      </c>
      <c r="D60" s="84">
        <v>0</v>
      </c>
      <c r="E60" s="85">
        <f t="shared" si="6"/>
        <v>-675000</v>
      </c>
      <c r="F60" s="84">
        <v>1350000</v>
      </c>
      <c r="G60" s="84">
        <v>1347500</v>
      </c>
      <c r="H60" s="85">
        <f t="shared" si="8"/>
        <v>-2500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2025000</v>
      </c>
      <c r="V60" s="89">
        <f t="shared" si="55"/>
        <v>1347500</v>
      </c>
      <c r="W60" s="89">
        <f t="shared" si="55"/>
        <v>-677500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2025000</v>
      </c>
      <c r="AN60" s="89">
        <f t="shared" si="25"/>
        <v>1347500</v>
      </c>
      <c r="AO60" s="89">
        <f t="shared" si="25"/>
        <v>-677500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800000</v>
      </c>
      <c r="G66" s="86">
        <f>SUM(G67:G74)</f>
        <v>800000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1000000</v>
      </c>
      <c r="V66" s="88">
        <f t="shared" si="55"/>
        <v>800000</v>
      </c>
      <c r="W66" s="88">
        <f t="shared" si="55"/>
        <v>-200000</v>
      </c>
      <c r="X66" s="86">
        <f>SUM(X67:X74)</f>
        <v>240471700</v>
      </c>
      <c r="Y66" s="86">
        <f>SUM(Y67:Y74)</f>
        <v>10000000</v>
      </c>
      <c r="Z66" s="85">
        <f t="shared" si="19"/>
        <v>-230471700</v>
      </c>
      <c r="AA66" s="88">
        <f t="shared" si="53"/>
        <v>240471700</v>
      </c>
      <c r="AB66" s="88">
        <f t="shared" si="53"/>
        <v>10000000</v>
      </c>
      <c r="AC66" s="88">
        <f t="shared" si="53"/>
        <v>-230471700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241471700</v>
      </c>
      <c r="AN66" s="88">
        <f t="shared" si="25"/>
        <v>10800000</v>
      </c>
      <c r="AO66" s="88">
        <f t="shared" si="25"/>
        <v>-230671700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240471700</v>
      </c>
      <c r="Y67" s="397">
        <v>10000000</v>
      </c>
      <c r="Z67" s="85">
        <f t="shared" si="19"/>
        <v>-230471700</v>
      </c>
      <c r="AA67" s="89">
        <f t="shared" si="53"/>
        <v>240471700</v>
      </c>
      <c r="AB67" s="89">
        <f t="shared" si="53"/>
        <v>10000000</v>
      </c>
      <c r="AC67" s="89">
        <f t="shared" si="53"/>
        <v>-230471700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240471700</v>
      </c>
      <c r="AN67" s="89">
        <f t="shared" si="25"/>
        <v>10000000</v>
      </c>
      <c r="AO67" s="89">
        <f t="shared" si="25"/>
        <v>-230471700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>
        <v>800000</v>
      </c>
      <c r="G74" s="84">
        <v>800000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1000000</v>
      </c>
      <c r="V74" s="89">
        <f t="shared" si="55"/>
        <v>800000</v>
      </c>
      <c r="W74" s="89">
        <f t="shared" si="55"/>
        <v>-200000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1000000</v>
      </c>
      <c r="AN74" s="89">
        <f t="shared" si="25"/>
        <v>800000</v>
      </c>
      <c r="AO74" s="89">
        <f t="shared" si="25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124934600</v>
      </c>
      <c r="D79" s="86">
        <f>SUM(D80:D86)</f>
        <v>114337800</v>
      </c>
      <c r="E79" s="102">
        <f t="shared" si="56"/>
        <v>-10596800</v>
      </c>
      <c r="F79" s="86">
        <f>SUM(F80:F86)</f>
        <v>674403900</v>
      </c>
      <c r="G79" s="86">
        <f>SUM(G80:G86)</f>
        <v>666289100</v>
      </c>
      <c r="H79" s="102">
        <f t="shared" si="57"/>
        <v>-8114800</v>
      </c>
      <c r="I79" s="86">
        <f>SUM(I80:I86)</f>
        <v>39947200</v>
      </c>
      <c r="J79" s="86">
        <f>SUM(J80:J86)</f>
        <v>38294200</v>
      </c>
      <c r="K79" s="102">
        <f t="shared" si="58"/>
        <v>-1653000</v>
      </c>
      <c r="L79" s="86">
        <f>SUM(L80:L86)</f>
        <v>23405600</v>
      </c>
      <c r="M79" s="86">
        <f>SUM(M80:M86)</f>
        <v>23385600</v>
      </c>
      <c r="N79" s="102">
        <f t="shared" si="59"/>
        <v>-20000</v>
      </c>
      <c r="O79" s="86">
        <f>SUM(O80:O86)</f>
        <v>63332800</v>
      </c>
      <c r="P79" s="86">
        <f>SUM(P80:P86)</f>
        <v>61842200</v>
      </c>
      <c r="Q79" s="102">
        <f t="shared" si="60"/>
        <v>-1490600</v>
      </c>
      <c r="R79" s="86">
        <f>SUM(R80:R86)</f>
        <v>26364400</v>
      </c>
      <c r="S79" s="86">
        <f>SUM(S80:S86)</f>
        <v>23714000</v>
      </c>
      <c r="T79" s="85">
        <f t="shared" si="62"/>
        <v>-2650400</v>
      </c>
      <c r="U79" s="88">
        <f t="shared" si="55"/>
        <v>952388500</v>
      </c>
      <c r="V79" s="88">
        <f t="shared" si="55"/>
        <v>927862900</v>
      </c>
      <c r="W79" s="88">
        <f t="shared" si="55"/>
        <v>-24525600</v>
      </c>
      <c r="X79" s="86">
        <f>SUM(X80:X86)</f>
        <v>240471700</v>
      </c>
      <c r="Y79" s="86">
        <f>SUM(Y80:Y86)</f>
        <v>114367690</v>
      </c>
      <c r="Z79" s="85">
        <f t="shared" si="63"/>
        <v>-126104010</v>
      </c>
      <c r="AA79" s="88">
        <f t="shared" si="53"/>
        <v>240471700</v>
      </c>
      <c r="AB79" s="88">
        <f t="shared" si="53"/>
        <v>114367690</v>
      </c>
      <c r="AC79" s="88">
        <f t="shared" si="53"/>
        <v>-126104010</v>
      </c>
      <c r="AD79" s="86">
        <f>SUM(AD80:AD86)</f>
        <v>58000000</v>
      </c>
      <c r="AE79" s="86">
        <f>SUM(AE80:AE86)</f>
        <v>80837669.549999997</v>
      </c>
      <c r="AF79" s="102">
        <f t="shared" si="61"/>
        <v>22837669.549999997</v>
      </c>
      <c r="AG79" s="86">
        <f>SUM(AG80:AG86)</f>
        <v>5000000</v>
      </c>
      <c r="AH79" s="86">
        <f>SUM(AH80:AH86)</f>
        <v>12402250</v>
      </c>
      <c r="AI79" s="85">
        <f t="shared" si="64"/>
        <v>7402250</v>
      </c>
      <c r="AJ79" s="88">
        <f t="shared" si="54"/>
        <v>63000000</v>
      </c>
      <c r="AK79" s="88">
        <f t="shared" si="54"/>
        <v>93239919.549999997</v>
      </c>
      <c r="AL79" s="88">
        <f t="shared" si="54"/>
        <v>30239919.549999997</v>
      </c>
      <c r="AM79" s="88">
        <f t="shared" si="65"/>
        <v>1255860200</v>
      </c>
      <c r="AN79" s="88">
        <f t="shared" si="65"/>
        <v>1135470509.55</v>
      </c>
      <c r="AO79" s="88">
        <f t="shared" si="65"/>
        <v>-120389690.45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397">
        <v>10000000</v>
      </c>
      <c r="AE80" s="396">
        <v>27026503.899999999</v>
      </c>
      <c r="AF80" s="85">
        <f t="shared" si="61"/>
        <v>17026503.899999999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27026503.899999999</v>
      </c>
      <c r="AL80" s="89">
        <f t="shared" si="54"/>
        <v>17026503.899999999</v>
      </c>
      <c r="AM80" s="89">
        <f t="shared" si="65"/>
        <v>10000000</v>
      </c>
      <c r="AN80" s="89">
        <f t="shared" si="65"/>
        <v>27026503.899999999</v>
      </c>
      <c r="AO80" s="89">
        <f t="shared" si="65"/>
        <v>17026503.899999999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250000</v>
      </c>
      <c r="G81" s="84">
        <v>0</v>
      </c>
      <c r="H81" s="85">
        <f t="shared" si="57"/>
        <v>-250000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250000</v>
      </c>
      <c r="V81" s="89">
        <f t="shared" si="55"/>
        <v>0</v>
      </c>
      <c r="W81" s="89">
        <f t="shared" si="55"/>
        <v>-250000</v>
      </c>
      <c r="X81" s="84">
        <v>0</v>
      </c>
      <c r="Y81" s="84">
        <v>100000</v>
      </c>
      <c r="Z81" s="85">
        <f t="shared" si="63"/>
        <v>100000</v>
      </c>
      <c r="AA81" s="89">
        <f t="shared" si="66"/>
        <v>0</v>
      </c>
      <c r="AB81" s="89">
        <f t="shared" si="66"/>
        <v>100000</v>
      </c>
      <c r="AC81" s="89">
        <f t="shared" si="66"/>
        <v>100000</v>
      </c>
      <c r="AD81" s="84"/>
      <c r="AE81" s="84"/>
      <c r="AF81" s="85">
        <f t="shared" si="61"/>
        <v>0</v>
      </c>
      <c r="AG81" s="84">
        <v>1000000</v>
      </c>
      <c r="AH81" s="84">
        <v>0</v>
      </c>
      <c r="AI81" s="85">
        <f t="shared" si="64"/>
        <v>-1000000</v>
      </c>
      <c r="AJ81" s="89">
        <f t="shared" si="54"/>
        <v>1000000</v>
      </c>
      <c r="AK81" s="89">
        <f t="shared" si="54"/>
        <v>0</v>
      </c>
      <c r="AL81" s="89">
        <f t="shared" si="54"/>
        <v>-1000000</v>
      </c>
      <c r="AM81" s="89">
        <f t="shared" si="65"/>
        <v>1250000</v>
      </c>
      <c r="AN81" s="89">
        <f t="shared" si="65"/>
        <v>100000</v>
      </c>
      <c r="AO81" s="89">
        <f t="shared" si="65"/>
        <v>-1150000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396">
        <v>7500000</v>
      </c>
      <c r="Y82" s="396">
        <v>29719268</v>
      </c>
      <c r="Z82" s="85">
        <f t="shared" si="63"/>
        <v>22219268</v>
      </c>
      <c r="AA82" s="89">
        <f t="shared" si="66"/>
        <v>7500000</v>
      </c>
      <c r="AB82" s="89">
        <f t="shared" si="66"/>
        <v>29719268</v>
      </c>
      <c r="AC82" s="89">
        <f t="shared" si="66"/>
        <v>22219268</v>
      </c>
      <c r="AD82" s="397">
        <v>48000000</v>
      </c>
      <c r="AE82" s="396">
        <v>53811165.649999999</v>
      </c>
      <c r="AF82" s="85">
        <f t="shared" si="61"/>
        <v>5811165.6499999985</v>
      </c>
      <c r="AG82" s="397">
        <v>4000000</v>
      </c>
      <c r="AH82" s="396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59500000</v>
      </c>
      <c r="AN82" s="89">
        <f t="shared" si="65"/>
        <v>95932683.650000006</v>
      </c>
      <c r="AO82" s="89">
        <f t="shared" si="65"/>
        <v>36432683.649999999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232971700</v>
      </c>
      <c r="Y85" s="99">
        <v>84548422</v>
      </c>
      <c r="Z85" s="85">
        <f t="shared" si="63"/>
        <v>-148423278</v>
      </c>
      <c r="AA85" s="89">
        <f t="shared" si="66"/>
        <v>232971700</v>
      </c>
      <c r="AB85" s="170">
        <f t="shared" si="66"/>
        <v>84548422</v>
      </c>
      <c r="AC85" s="89">
        <f t="shared" si="66"/>
        <v>-148423278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232971700</v>
      </c>
      <c r="AN85" s="89">
        <f t="shared" si="65"/>
        <v>84548422</v>
      </c>
      <c r="AO85" s="89">
        <f t="shared" si="65"/>
        <v>-148423278</v>
      </c>
    </row>
    <row r="86" spans="1:41" ht="12.75">
      <c r="A86" s="13">
        <v>75</v>
      </c>
      <c r="B86" s="15" t="s">
        <v>182</v>
      </c>
      <c r="C86" s="396">
        <v>124934600</v>
      </c>
      <c r="D86" s="396">
        <v>114337800</v>
      </c>
      <c r="E86" s="102">
        <f t="shared" si="56"/>
        <v>-10596800</v>
      </c>
      <c r="F86" s="396">
        <v>674153900</v>
      </c>
      <c r="G86" s="396">
        <v>666289100</v>
      </c>
      <c r="H86" s="102">
        <f t="shared" si="57"/>
        <v>-7864800</v>
      </c>
      <c r="I86" s="396">
        <v>39947200</v>
      </c>
      <c r="J86" s="396">
        <v>38294200</v>
      </c>
      <c r="K86" s="102">
        <f t="shared" si="58"/>
        <v>-1653000</v>
      </c>
      <c r="L86" s="396">
        <v>23405600</v>
      </c>
      <c r="M86" s="396">
        <v>23385600</v>
      </c>
      <c r="N86" s="102">
        <f t="shared" si="59"/>
        <v>-20000</v>
      </c>
      <c r="O86" s="396">
        <v>63332800</v>
      </c>
      <c r="P86" s="396">
        <v>61842200</v>
      </c>
      <c r="Q86" s="102">
        <f t="shared" si="60"/>
        <v>-1490600</v>
      </c>
      <c r="R86" s="396">
        <v>26364400</v>
      </c>
      <c r="S86" s="396">
        <v>23714000</v>
      </c>
      <c r="T86" s="85">
        <f t="shared" si="62"/>
        <v>-2650400</v>
      </c>
      <c r="U86" s="89">
        <f t="shared" si="55"/>
        <v>952138500</v>
      </c>
      <c r="V86" s="89">
        <f t="shared" si="55"/>
        <v>927862900</v>
      </c>
      <c r="W86" s="89">
        <f t="shared" si="55"/>
        <v>-24275600</v>
      </c>
      <c r="X86" s="99"/>
      <c r="Y86" s="99"/>
      <c r="Z86" s="85">
        <f t="shared" si="63"/>
        <v>0</v>
      </c>
      <c r="AA86" s="89">
        <f t="shared" si="66"/>
        <v>0</v>
      </c>
      <c r="AB86" s="89">
        <f t="shared" si="66"/>
        <v>0</v>
      </c>
      <c r="AC86" s="89">
        <f t="shared" si="66"/>
        <v>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952138500</v>
      </c>
      <c r="AN86" s="89">
        <f t="shared" si="65"/>
        <v>927862900</v>
      </c>
      <c r="AO86" s="89">
        <f t="shared" si="65"/>
        <v>-24275600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41" customFormat="1" ht="11.25">
      <c r="A99" s="236">
        <v>88</v>
      </c>
      <c r="B99" s="242" t="s">
        <v>125</v>
      </c>
      <c r="C99" s="238">
        <f>SUM(C100:C107)</f>
        <v>0</v>
      </c>
      <c r="D99" s="238">
        <f>SUM(D100:D107)</f>
        <v>0</v>
      </c>
      <c r="E99" s="243">
        <f t="shared" si="56"/>
        <v>0</v>
      </c>
      <c r="F99" s="238">
        <f>SUM(F100:F107)</f>
        <v>0</v>
      </c>
      <c r="G99" s="238">
        <f>SUM(G100:G107)</f>
        <v>0</v>
      </c>
      <c r="H99" s="243">
        <f t="shared" si="57"/>
        <v>0</v>
      </c>
      <c r="I99" s="238">
        <f>SUM(I100:I107)</f>
        <v>0</v>
      </c>
      <c r="J99" s="238">
        <f>SUM(J100:J107)</f>
        <v>0</v>
      </c>
      <c r="K99" s="243">
        <f t="shared" si="58"/>
        <v>0</v>
      </c>
      <c r="L99" s="238">
        <f>SUM(L100:L107)</f>
        <v>0</v>
      </c>
      <c r="M99" s="238">
        <f>SUM(M100:M107)</f>
        <v>0</v>
      </c>
      <c r="N99" s="243">
        <f t="shared" si="59"/>
        <v>0</v>
      </c>
      <c r="O99" s="238">
        <f>SUM(O100:O107)</f>
        <v>0</v>
      </c>
      <c r="P99" s="238">
        <f>SUM(P100:P107)</f>
        <v>0</v>
      </c>
      <c r="Q99" s="243">
        <f t="shared" si="60"/>
        <v>0</v>
      </c>
      <c r="R99" s="238">
        <f>SUM(R100:R107)</f>
        <v>0</v>
      </c>
      <c r="S99" s="238">
        <f>SUM(S100:S107)</f>
        <v>0</v>
      </c>
      <c r="T99" s="243">
        <f t="shared" si="62"/>
        <v>0</v>
      </c>
      <c r="U99" s="239">
        <f t="shared" si="55"/>
        <v>0</v>
      </c>
      <c r="V99" s="239">
        <f t="shared" si="55"/>
        <v>0</v>
      </c>
      <c r="W99" s="239">
        <f t="shared" si="55"/>
        <v>0</v>
      </c>
      <c r="X99" s="238">
        <f>SUM(X100:X107)</f>
        <v>0</v>
      </c>
      <c r="Y99" s="238">
        <f>SUM(Y100:Y107)</f>
        <v>0</v>
      </c>
      <c r="Z99" s="243">
        <f t="shared" si="63"/>
        <v>0</v>
      </c>
      <c r="AA99" s="239">
        <f t="shared" si="66"/>
        <v>0</v>
      </c>
      <c r="AB99" s="239">
        <f t="shared" si="66"/>
        <v>0</v>
      </c>
      <c r="AC99" s="239">
        <f t="shared" si="66"/>
        <v>0</v>
      </c>
      <c r="AD99" s="238">
        <f>SUM(AD100:AD107)</f>
        <v>0</v>
      </c>
      <c r="AE99" s="238">
        <f>SUM(AE100:AE107)</f>
        <v>0</v>
      </c>
      <c r="AF99" s="243">
        <f t="shared" si="67"/>
        <v>0</v>
      </c>
      <c r="AG99" s="238">
        <f>SUM(AG100:AG107)</f>
        <v>0</v>
      </c>
      <c r="AH99" s="238">
        <f>SUM(AH100:AH107)</f>
        <v>0</v>
      </c>
      <c r="AI99" s="243">
        <f t="shared" si="64"/>
        <v>0</v>
      </c>
      <c r="AJ99" s="239">
        <f t="shared" si="69"/>
        <v>0</v>
      </c>
      <c r="AK99" s="239">
        <f t="shared" si="69"/>
        <v>0</v>
      </c>
      <c r="AL99" s="239">
        <f t="shared" si="69"/>
        <v>0</v>
      </c>
      <c r="AM99" s="239">
        <f t="shared" si="65"/>
        <v>0</v>
      </c>
      <c r="AN99" s="239">
        <f t="shared" si="65"/>
        <v>0</v>
      </c>
      <c r="AO99" s="239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G60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75" t="s">
        <v>289</v>
      </c>
      <c r="C3" s="475"/>
      <c r="D3" s="475"/>
      <c r="E3" s="475"/>
      <c r="F3" s="475"/>
    </row>
    <row r="4" spans="1:41" ht="11.25">
      <c r="B4" s="32" t="str">
        <f>+DALANGARGALAN!B4</f>
        <v>2025.09.01</v>
      </c>
      <c r="AO4" s="34">
        <f>SUM(AN8-AM8)</f>
        <v>-285502879.51999998</v>
      </c>
    </row>
    <row r="5" spans="1:41" ht="11.25" customHeight="1">
      <c r="A5" s="466"/>
      <c r="B5" s="41" t="s">
        <v>80</v>
      </c>
      <c r="C5" s="492" t="s">
        <v>81</v>
      </c>
      <c r="D5" s="493"/>
      <c r="E5" s="493"/>
      <c r="F5" s="499" t="s">
        <v>82</v>
      </c>
      <c r="G5" s="500"/>
      <c r="H5" s="500"/>
      <c r="I5" s="492" t="s">
        <v>100</v>
      </c>
      <c r="J5" s="493"/>
      <c r="K5" s="493"/>
      <c r="L5" s="466" t="s">
        <v>105</v>
      </c>
      <c r="M5" s="466"/>
      <c r="N5" s="466"/>
      <c r="O5" s="466" t="s">
        <v>106</v>
      </c>
      <c r="P5" s="466"/>
      <c r="Q5" s="466"/>
      <c r="R5" s="492" t="s">
        <v>107</v>
      </c>
      <c r="S5" s="493"/>
      <c r="T5" s="494"/>
      <c r="U5" s="496" t="s">
        <v>121</v>
      </c>
      <c r="V5" s="497"/>
      <c r="W5" s="498"/>
      <c r="X5" s="492" t="s">
        <v>166</v>
      </c>
      <c r="Y5" s="493"/>
      <c r="Z5" s="494"/>
      <c r="AA5" s="495" t="s">
        <v>164</v>
      </c>
      <c r="AB5" s="495"/>
      <c r="AC5" s="495"/>
      <c r="AD5" s="492" t="s">
        <v>167</v>
      </c>
      <c r="AE5" s="493"/>
      <c r="AF5" s="494"/>
      <c r="AG5" s="492" t="s">
        <v>168</v>
      </c>
      <c r="AH5" s="493"/>
      <c r="AI5" s="494"/>
      <c r="AJ5" s="466" t="s">
        <v>165</v>
      </c>
      <c r="AK5" s="466"/>
      <c r="AL5" s="466"/>
      <c r="AM5" s="466" t="s">
        <v>3</v>
      </c>
      <c r="AN5" s="466"/>
      <c r="AO5" s="466"/>
    </row>
    <row r="6" spans="1:41" s="52" customFormat="1" ht="11.25">
      <c r="A6" s="466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73" t="s">
        <v>122</v>
      </c>
      <c r="B7" s="474"/>
      <c r="C7" s="81"/>
      <c r="D7" s="81">
        <f>SUM(C7+D79-D8)</f>
        <v>13084715.609999999</v>
      </c>
      <c r="E7" s="85">
        <f>SUM(D7-C7)</f>
        <v>13084715.609999999</v>
      </c>
      <c r="F7" s="81"/>
      <c r="G7" s="81">
        <f>SUM(F7+G79-G8)</f>
        <v>62355740.700000048</v>
      </c>
      <c r="H7" s="85">
        <f>SUM(G7-F7)</f>
        <v>62355740.700000048</v>
      </c>
      <c r="I7" s="81"/>
      <c r="J7" s="81">
        <f>SUM(I7+J79-J8)</f>
        <v>1379163.3799999952</v>
      </c>
      <c r="K7" s="85">
        <f>SUM(J7-I7)</f>
        <v>1379163.3799999952</v>
      </c>
      <c r="L7" s="81"/>
      <c r="M7" s="81">
        <f>SUM(L7+M79-M8)</f>
        <v>4370887.6099999994</v>
      </c>
      <c r="N7" s="85">
        <f>SUM(M7-L7)</f>
        <v>4370887.6099999994</v>
      </c>
      <c r="O7" s="81"/>
      <c r="P7" s="81">
        <f>SUM(O7+P79-P8)</f>
        <v>3896379.0100000054</v>
      </c>
      <c r="Q7" s="85">
        <f>SUM(P7-O7)</f>
        <v>3896379.0100000054</v>
      </c>
      <c r="R7" s="81"/>
      <c r="S7" s="81">
        <f>SUM(R7+S79-S8)</f>
        <v>18569.210000000894</v>
      </c>
      <c r="T7" s="85">
        <f>SUM(S7-R7)</f>
        <v>18569.210000000894</v>
      </c>
      <c r="U7" s="90">
        <f>SUM(C7+F7+I7+L7+O7+R7)</f>
        <v>0</v>
      </c>
      <c r="V7" s="90">
        <f t="shared" ref="V7:W11" si="0">SUM(D7+G7+J7+M7+P7+S7)</f>
        <v>85105455.520000041</v>
      </c>
      <c r="W7" s="90">
        <f t="shared" si="0"/>
        <v>85105455.520000041</v>
      </c>
      <c r="X7" s="105"/>
      <c r="Y7" s="93">
        <f>SUM(X7+Y79-Y8)</f>
        <v>32358507</v>
      </c>
      <c r="Z7" s="85">
        <v>0</v>
      </c>
      <c r="AA7" s="90">
        <f>SUM(X7)</f>
        <v>0</v>
      </c>
      <c r="AB7" s="90">
        <f>SUM(Y7)</f>
        <v>32358507</v>
      </c>
      <c r="AC7" s="90">
        <f t="shared" ref="AC7:AC11" si="1">SUM(Z7)</f>
        <v>0</v>
      </c>
      <c r="AD7" s="93"/>
      <c r="AE7" s="93">
        <f>SUM(AD7+AE79-AE8)</f>
        <v>86284721</v>
      </c>
      <c r="AF7" s="85">
        <v>0</v>
      </c>
      <c r="AG7" s="93"/>
      <c r="AH7" s="93">
        <f>SUM(AG7+AH79-AH8)</f>
        <v>40271200</v>
      </c>
      <c r="AI7" s="85">
        <v>0</v>
      </c>
      <c r="AJ7" s="90">
        <f t="shared" ref="AJ7:AL22" si="2">SUM(AD7+AG7)</f>
        <v>0</v>
      </c>
      <c r="AK7" s="90">
        <f t="shared" si="2"/>
        <v>126555921</v>
      </c>
      <c r="AL7" s="90">
        <v>0</v>
      </c>
      <c r="AM7" s="90">
        <f>SUM(U7+AA7+AJ7)</f>
        <v>0</v>
      </c>
      <c r="AN7" s="90">
        <f t="shared" ref="AN7:AO22" si="3">SUM(V7+AB7+AK7)</f>
        <v>244019883.52000004</v>
      </c>
      <c r="AO7" s="90">
        <f t="shared" si="3"/>
        <v>85105455.520000041</v>
      </c>
    </row>
    <row r="8" spans="1:41" ht="11.25">
      <c r="A8" s="55">
        <v>1</v>
      </c>
      <c r="B8" s="56" t="s">
        <v>4</v>
      </c>
      <c r="C8" s="86">
        <f>SUM(C9+C75)</f>
        <v>148455900</v>
      </c>
      <c r="D8" s="86">
        <f t="shared" ref="D8" si="4">SUM(D9+D75)</f>
        <v>112079584.39</v>
      </c>
      <c r="E8" s="85">
        <f t="shared" ref="E8:E74" si="5">SUM(D8-C8)</f>
        <v>-36376315.609999999</v>
      </c>
      <c r="F8" s="86">
        <f t="shared" ref="F8:G8" si="6">SUM(F9+F75)</f>
        <v>726257400</v>
      </c>
      <c r="G8" s="86">
        <f t="shared" si="6"/>
        <v>616182009.29999995</v>
      </c>
      <c r="H8" s="85">
        <f t="shared" ref="H8:H74" si="7">SUM(G8-F8)</f>
        <v>-110075390.70000005</v>
      </c>
      <c r="I8" s="86">
        <f t="shared" ref="I8:J8" si="8">SUM(I9+I75)</f>
        <v>100603800</v>
      </c>
      <c r="J8" s="86">
        <f t="shared" si="8"/>
        <v>98375036.620000005</v>
      </c>
      <c r="K8" s="85">
        <f t="shared" ref="K8:K74" si="9">SUM(J8-I8)</f>
        <v>-2228763.3799999952</v>
      </c>
      <c r="L8" s="86">
        <f t="shared" ref="L8:M8" si="10">SUM(L9+L75)</f>
        <v>50991600</v>
      </c>
      <c r="M8" s="86">
        <f t="shared" si="10"/>
        <v>44280712.390000001</v>
      </c>
      <c r="N8" s="85">
        <f t="shared" ref="N8:N74" si="11">SUM(M8-L8)</f>
        <v>-6710887.6099999994</v>
      </c>
      <c r="O8" s="86">
        <f t="shared" ref="O8:P8" si="12">SUM(O9+O75)</f>
        <v>123651200</v>
      </c>
      <c r="P8" s="86">
        <f t="shared" si="12"/>
        <v>117442620.98999999</v>
      </c>
      <c r="Q8" s="85">
        <f t="shared" ref="Q8:Q74" si="13">SUM(P8-O8)</f>
        <v>-6208579.0100000054</v>
      </c>
      <c r="R8" s="86">
        <f t="shared" ref="R8:S8" si="14">SUM(R9+R75)</f>
        <v>42279600</v>
      </c>
      <c r="S8" s="86">
        <f t="shared" si="14"/>
        <v>39564630.789999999</v>
      </c>
      <c r="T8" s="85">
        <f t="shared" ref="T8:T74" si="15">SUM(S8-R8)</f>
        <v>-2714969.2100000009</v>
      </c>
      <c r="U8" s="88">
        <f t="shared" ref="U8:U11" si="16">SUM(C8+F8+I8+L8+O8+R8)</f>
        <v>1192239500</v>
      </c>
      <c r="V8" s="88">
        <f t="shared" si="0"/>
        <v>1027924594.4799999</v>
      </c>
      <c r="W8" s="88">
        <f t="shared" si="0"/>
        <v>-164314905.52000007</v>
      </c>
      <c r="X8" s="94">
        <f>SUM(X9+X75)</f>
        <v>350350000</v>
      </c>
      <c r="Y8" s="94">
        <f>SUM(Y9+Y75)</f>
        <v>229162026</v>
      </c>
      <c r="Z8" s="85">
        <f t="shared" ref="Z8:Z74" si="17">SUM(Y8-X8)</f>
        <v>-121187974</v>
      </c>
      <c r="AA8" s="88">
        <f t="shared" ref="AA8:AB11" si="18">SUM(X8)</f>
        <v>350350000</v>
      </c>
      <c r="AB8" s="88">
        <f t="shared" si="18"/>
        <v>229162026</v>
      </c>
      <c r="AC8" s="88">
        <f t="shared" si="1"/>
        <v>-121187974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1542589500</v>
      </c>
      <c r="AN8" s="88">
        <f t="shared" si="3"/>
        <v>1257086620.48</v>
      </c>
      <c r="AO8" s="88">
        <f t="shared" si="3"/>
        <v>-285502879.5200001</v>
      </c>
    </row>
    <row r="9" spans="1:41" ht="11.25">
      <c r="A9" s="55">
        <v>2</v>
      </c>
      <c r="B9" s="56" t="s">
        <v>5</v>
      </c>
      <c r="C9" s="86">
        <f>SUM(C10+C63+C66)</f>
        <v>148455900</v>
      </c>
      <c r="D9" s="86">
        <f t="shared" ref="D9" si="24">SUM(D10+D63+D66)</f>
        <v>112079584.39</v>
      </c>
      <c r="E9" s="85">
        <f t="shared" si="5"/>
        <v>-36376315.609999999</v>
      </c>
      <c r="F9" s="86">
        <f t="shared" ref="F9:G9" si="25">SUM(F10+F63+F66)</f>
        <v>726257400</v>
      </c>
      <c r="G9" s="86">
        <f t="shared" si="25"/>
        <v>616182009.29999995</v>
      </c>
      <c r="H9" s="85">
        <f t="shared" si="7"/>
        <v>-110075390.70000005</v>
      </c>
      <c r="I9" s="86">
        <f t="shared" ref="I9:J9" si="26">SUM(I10+I63+I66)</f>
        <v>100603800</v>
      </c>
      <c r="J9" s="86">
        <f t="shared" si="26"/>
        <v>98375036.620000005</v>
      </c>
      <c r="K9" s="85">
        <f t="shared" si="9"/>
        <v>-2228763.3799999952</v>
      </c>
      <c r="L9" s="86">
        <f t="shared" ref="L9:M9" si="27">SUM(L10+L63+L66)</f>
        <v>50991600</v>
      </c>
      <c r="M9" s="86">
        <f t="shared" si="27"/>
        <v>44280712.390000001</v>
      </c>
      <c r="N9" s="85">
        <f t="shared" si="11"/>
        <v>-6710887.6099999994</v>
      </c>
      <c r="O9" s="86">
        <f t="shared" ref="O9:P9" si="28">SUM(O10+O63+O66)</f>
        <v>123651200</v>
      </c>
      <c r="P9" s="86">
        <f t="shared" si="28"/>
        <v>117442620.98999999</v>
      </c>
      <c r="Q9" s="85">
        <f t="shared" si="13"/>
        <v>-6208579.0100000054</v>
      </c>
      <c r="R9" s="86">
        <f t="shared" ref="R9:S9" si="29">SUM(R10+R63+R66)</f>
        <v>42279600</v>
      </c>
      <c r="S9" s="86">
        <f t="shared" si="29"/>
        <v>39564630.789999999</v>
      </c>
      <c r="T9" s="85">
        <f t="shared" si="15"/>
        <v>-2714969.2100000009</v>
      </c>
      <c r="U9" s="88">
        <f t="shared" si="16"/>
        <v>1192239500</v>
      </c>
      <c r="V9" s="88">
        <f t="shared" si="0"/>
        <v>1027924594.4799999</v>
      </c>
      <c r="W9" s="88">
        <f t="shared" si="0"/>
        <v>-164314905.52000007</v>
      </c>
      <c r="X9" s="94">
        <f>SUM(X10+X63+X66)</f>
        <v>350350000</v>
      </c>
      <c r="Y9" s="94">
        <f t="shared" ref="Y9" si="30">SUM(Y10+Y63+Y66)</f>
        <v>229162026</v>
      </c>
      <c r="Z9" s="85">
        <f t="shared" si="17"/>
        <v>-121187974</v>
      </c>
      <c r="AA9" s="88">
        <f t="shared" si="18"/>
        <v>350350000</v>
      </c>
      <c r="AB9" s="88">
        <f t="shared" si="18"/>
        <v>229162026</v>
      </c>
      <c r="AC9" s="88">
        <f t="shared" si="1"/>
        <v>-121187974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1542589500</v>
      </c>
      <c r="AN9" s="88">
        <f t="shared" si="3"/>
        <v>1257086620.48</v>
      </c>
      <c r="AO9" s="88">
        <f t="shared" si="3"/>
        <v>-285502879.5200001</v>
      </c>
    </row>
    <row r="10" spans="1:41" ht="11.25">
      <c r="A10" s="55">
        <v>3</v>
      </c>
      <c r="B10" s="56" t="s">
        <v>6</v>
      </c>
      <c r="C10" s="86">
        <f>SUM(C11+C17+C23+C28+C35+C39+C44+C48+C58)</f>
        <v>148155900</v>
      </c>
      <c r="D10" s="86">
        <f t="shared" ref="D10" si="33">SUM(D11+D17+D23+D28+D35+D39+D44+D48+D58)</f>
        <v>111865584.39</v>
      </c>
      <c r="E10" s="85">
        <f t="shared" si="5"/>
        <v>-36290315.609999999</v>
      </c>
      <c r="F10" s="86">
        <f t="shared" ref="F10:G10" si="34">SUM(F11+F17+F23+F28+F35+F39+F44+F48+F58)</f>
        <v>725857400</v>
      </c>
      <c r="G10" s="86">
        <f t="shared" si="34"/>
        <v>616182009.29999995</v>
      </c>
      <c r="H10" s="85">
        <f t="shared" si="7"/>
        <v>-109675390.70000005</v>
      </c>
      <c r="I10" s="86">
        <f t="shared" ref="I10:J10" si="35">SUM(I11+I17+I23+I28+I35+I39+I44+I48+I58)</f>
        <v>100603800</v>
      </c>
      <c r="J10" s="86">
        <f t="shared" si="35"/>
        <v>98375036.620000005</v>
      </c>
      <c r="K10" s="85">
        <f t="shared" si="9"/>
        <v>-2228763.3799999952</v>
      </c>
      <c r="L10" s="86">
        <f t="shared" ref="L10:M10" si="36">SUM(L11+L17+L23+L28+L35+L39+L44+L48+L58)</f>
        <v>50991600</v>
      </c>
      <c r="M10" s="86">
        <f t="shared" si="36"/>
        <v>44280712.390000001</v>
      </c>
      <c r="N10" s="85">
        <f t="shared" si="11"/>
        <v>-6710887.6099999994</v>
      </c>
      <c r="O10" s="86">
        <f t="shared" ref="O10:P10" si="37">SUM(O11+O17+O23+O28+O35+O39+O44+O48+O58)</f>
        <v>123651200</v>
      </c>
      <c r="P10" s="86">
        <f t="shared" si="37"/>
        <v>117442620.98999999</v>
      </c>
      <c r="Q10" s="85">
        <f t="shared" si="13"/>
        <v>-6208579.0100000054</v>
      </c>
      <c r="R10" s="86">
        <f t="shared" ref="R10:S10" si="38">SUM(R11+R17+R23+R28+R35+R39+R44+R48+R58)</f>
        <v>42279600</v>
      </c>
      <c r="S10" s="86">
        <f t="shared" si="38"/>
        <v>39564630.789999999</v>
      </c>
      <c r="T10" s="85">
        <f t="shared" si="15"/>
        <v>-2714969.2100000009</v>
      </c>
      <c r="U10" s="88">
        <f t="shared" si="16"/>
        <v>1191539500</v>
      </c>
      <c r="V10" s="88">
        <f t="shared" si="0"/>
        <v>1027710594.4799999</v>
      </c>
      <c r="W10" s="88">
        <f t="shared" si="0"/>
        <v>-163828905.52000007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1191539500</v>
      </c>
      <c r="AN10" s="88">
        <f t="shared" si="3"/>
        <v>1027710594.4799999</v>
      </c>
      <c r="AO10" s="88">
        <f t="shared" si="3"/>
        <v>-163828905.52000007</v>
      </c>
    </row>
    <row r="11" spans="1:41" ht="11.25">
      <c r="A11" s="55">
        <v>4</v>
      </c>
      <c r="B11" s="56" t="s">
        <v>7</v>
      </c>
      <c r="C11" s="86">
        <f t="shared" ref="C11:D11" si="42">SUM(C12:C16)</f>
        <v>109796600</v>
      </c>
      <c r="D11" s="86">
        <f t="shared" si="42"/>
        <v>87694868</v>
      </c>
      <c r="E11" s="85">
        <f t="shared" si="5"/>
        <v>-22101732</v>
      </c>
      <c r="F11" s="86">
        <f t="shared" ref="F11:G11" si="43">SUM(F12:F16)</f>
        <v>506821000</v>
      </c>
      <c r="G11" s="86">
        <f t="shared" si="43"/>
        <v>448468760</v>
      </c>
      <c r="H11" s="85">
        <f t="shared" si="7"/>
        <v>-58352240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616617600</v>
      </c>
      <c r="V11" s="88">
        <f t="shared" si="0"/>
        <v>536163628</v>
      </c>
      <c r="W11" s="88">
        <f t="shared" si="0"/>
        <v>-80453972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616617600</v>
      </c>
      <c r="AN11" s="88">
        <f t="shared" si="3"/>
        <v>536163628</v>
      </c>
      <c r="AO11" s="88">
        <f t="shared" si="3"/>
        <v>-80453972</v>
      </c>
    </row>
    <row r="12" spans="1:41" ht="11.25">
      <c r="A12" s="13">
        <v>5</v>
      </c>
      <c r="B12" s="15" t="s">
        <v>8</v>
      </c>
      <c r="C12" s="396">
        <v>57787000</v>
      </c>
      <c r="D12" s="396">
        <v>47472745</v>
      </c>
      <c r="E12" s="85">
        <f t="shared" si="5"/>
        <v>-10314255</v>
      </c>
      <c r="F12" s="396">
        <v>245993000</v>
      </c>
      <c r="G12" s="396">
        <v>232118146</v>
      </c>
      <c r="H12" s="85">
        <f t="shared" si="7"/>
        <v>-13874854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303780000</v>
      </c>
      <c r="V12" s="89">
        <f t="shared" si="51"/>
        <v>279590891</v>
      </c>
      <c r="W12" s="89">
        <f t="shared" si="51"/>
        <v>-24189109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303780000</v>
      </c>
      <c r="AN12" s="89">
        <f t="shared" si="3"/>
        <v>279590891</v>
      </c>
      <c r="AO12" s="89">
        <f t="shared" si="3"/>
        <v>-24189109</v>
      </c>
    </row>
    <row r="13" spans="1:41" ht="11.25">
      <c r="A13" s="13">
        <v>6</v>
      </c>
      <c r="B13" s="15" t="s">
        <v>10</v>
      </c>
      <c r="C13" s="396">
        <v>38270600</v>
      </c>
      <c r="D13" s="396">
        <v>35848123</v>
      </c>
      <c r="E13" s="85">
        <f>SUM(D13-C13)</f>
        <v>-2422477</v>
      </c>
      <c r="F13" s="396">
        <v>208564000</v>
      </c>
      <c r="G13" s="396">
        <v>178143292</v>
      </c>
      <c r="H13" s="85">
        <f t="shared" si="7"/>
        <v>-30420708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246834600</v>
      </c>
      <c r="V13" s="89">
        <f t="shared" si="51"/>
        <v>213991415</v>
      </c>
      <c r="W13" s="89">
        <f t="shared" si="51"/>
        <v>-32843185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246834600</v>
      </c>
      <c r="AN13" s="89">
        <f t="shared" si="3"/>
        <v>213991415</v>
      </c>
      <c r="AO13" s="89">
        <f t="shared" si="3"/>
        <v>-32843185</v>
      </c>
    </row>
    <row r="14" spans="1:41" ht="11.25">
      <c r="A14" s="13">
        <v>7</v>
      </c>
      <c r="B14" s="15" t="s">
        <v>11</v>
      </c>
      <c r="C14" s="84"/>
      <c r="D14" s="84"/>
      <c r="E14" s="85">
        <f t="shared" si="5"/>
        <v>0</v>
      </c>
      <c r="F14" s="396">
        <v>40064000</v>
      </c>
      <c r="G14" s="396">
        <v>28346783</v>
      </c>
      <c r="H14" s="85">
        <f t="shared" si="7"/>
        <v>-11717217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40064000</v>
      </c>
      <c r="V14" s="89">
        <f t="shared" si="51"/>
        <v>28346783</v>
      </c>
      <c r="W14" s="89">
        <f t="shared" si="51"/>
        <v>-11717217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40064000</v>
      </c>
      <c r="AN14" s="89">
        <f t="shared" si="3"/>
        <v>28346783</v>
      </c>
      <c r="AO14" s="89">
        <f t="shared" si="3"/>
        <v>-11717217</v>
      </c>
    </row>
    <row r="15" spans="1:41" ht="11.25">
      <c r="A15" s="13">
        <v>8</v>
      </c>
      <c r="B15" s="15" t="s">
        <v>12</v>
      </c>
      <c r="C15" s="84">
        <v>13739000</v>
      </c>
      <c r="D15" s="84">
        <v>4374000</v>
      </c>
      <c r="E15" s="85">
        <f t="shared" si="5"/>
        <v>-9365000</v>
      </c>
      <c r="F15" s="397">
        <v>12200000</v>
      </c>
      <c r="G15" s="397">
        <v>9860539</v>
      </c>
      <c r="H15" s="85">
        <f t="shared" si="7"/>
        <v>-2339461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25939000</v>
      </c>
      <c r="V15" s="89">
        <f t="shared" si="51"/>
        <v>14234539</v>
      </c>
      <c r="W15" s="89">
        <f t="shared" si="51"/>
        <v>-11704461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25939000</v>
      </c>
      <c r="AN15" s="89">
        <f t="shared" si="3"/>
        <v>14234539</v>
      </c>
      <c r="AO15" s="89">
        <f t="shared" si="3"/>
        <v>-11704461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26">
        <f>SUM(C18:C22)</f>
        <v>13724300</v>
      </c>
      <c r="D17" s="326">
        <f>SUM(D18:D22)</f>
        <v>11043066.390000001</v>
      </c>
      <c r="E17" s="103">
        <f t="shared" si="5"/>
        <v>-2681233.6099999994</v>
      </c>
      <c r="F17" s="326">
        <f>SUM(F18:F22)</f>
        <v>63352600</v>
      </c>
      <c r="G17" s="326">
        <f>SUM(G18:G22)</f>
        <v>54669456.199999996</v>
      </c>
      <c r="H17" s="103">
        <f t="shared" si="7"/>
        <v>-8683143.8000000045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77076900</v>
      </c>
      <c r="V17" s="88">
        <f t="shared" si="51"/>
        <v>65712522.589999996</v>
      </c>
      <c r="W17" s="88">
        <f t="shared" si="51"/>
        <v>-11364377.410000004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77076900</v>
      </c>
      <c r="AN17" s="88">
        <f t="shared" si="3"/>
        <v>65712522.589999996</v>
      </c>
      <c r="AO17" s="88">
        <f t="shared" si="3"/>
        <v>-11364377.410000004</v>
      </c>
    </row>
    <row r="18" spans="1:41" ht="11.25">
      <c r="A18" s="13">
        <v>11</v>
      </c>
      <c r="B18" s="15" t="s">
        <v>13</v>
      </c>
      <c r="C18" s="396">
        <v>9337800</v>
      </c>
      <c r="D18" s="397">
        <v>7514646.1399999997</v>
      </c>
      <c r="E18" s="85">
        <f t="shared" si="5"/>
        <v>-1823153.8600000003</v>
      </c>
      <c r="F18" s="396">
        <v>43144000</v>
      </c>
      <c r="G18" s="397">
        <v>37652397.299999997</v>
      </c>
      <c r="H18" s="85">
        <f t="shared" si="7"/>
        <v>-5491602.700000003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52481800</v>
      </c>
      <c r="V18" s="89">
        <f t="shared" si="51"/>
        <v>45167043.439999998</v>
      </c>
      <c r="W18" s="89">
        <f t="shared" si="51"/>
        <v>-7314756.5600000033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52481800</v>
      </c>
      <c r="AN18" s="89">
        <f t="shared" si="3"/>
        <v>45167043.439999998</v>
      </c>
      <c r="AO18" s="89">
        <f t="shared" si="3"/>
        <v>-7314756.5600000033</v>
      </c>
    </row>
    <row r="19" spans="1:41" ht="11.25">
      <c r="A19" s="13">
        <v>12</v>
      </c>
      <c r="B19" s="15" t="s">
        <v>14</v>
      </c>
      <c r="C19" s="396">
        <v>1097400</v>
      </c>
      <c r="D19" s="397">
        <v>875031.31</v>
      </c>
      <c r="E19" s="85">
        <f t="shared" si="5"/>
        <v>-222368.68999999994</v>
      </c>
      <c r="F19" s="396">
        <v>5051100</v>
      </c>
      <c r="G19" s="397">
        <v>4423093.79</v>
      </c>
      <c r="H19" s="85">
        <f t="shared" si="7"/>
        <v>-628006.21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6148500</v>
      </c>
      <c r="V19" s="89">
        <f t="shared" si="51"/>
        <v>5298125.0999999996</v>
      </c>
      <c r="W19" s="89">
        <f t="shared" si="51"/>
        <v>-850374.89999999991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6148500</v>
      </c>
      <c r="AN19" s="89">
        <f t="shared" si="3"/>
        <v>5298125.0999999996</v>
      </c>
      <c r="AO19" s="89">
        <f t="shared" si="3"/>
        <v>-850374.89999999991</v>
      </c>
    </row>
    <row r="20" spans="1:41" ht="11.25">
      <c r="A20" s="13">
        <v>13</v>
      </c>
      <c r="B20" s="15" t="s">
        <v>15</v>
      </c>
      <c r="C20" s="396">
        <v>547900</v>
      </c>
      <c r="D20" s="397">
        <v>459135.66</v>
      </c>
      <c r="E20" s="85">
        <f t="shared" si="5"/>
        <v>-88764.340000000026</v>
      </c>
      <c r="F20" s="396">
        <v>2526400</v>
      </c>
      <c r="G20" s="397">
        <v>2531090.98</v>
      </c>
      <c r="H20" s="85">
        <f t="shared" si="7"/>
        <v>4690.9799999999814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3074300</v>
      </c>
      <c r="V20" s="89">
        <f t="shared" si="51"/>
        <v>2990226.64</v>
      </c>
      <c r="W20" s="89">
        <f t="shared" si="51"/>
        <v>-84073.360000000044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3074300</v>
      </c>
      <c r="AN20" s="89">
        <f t="shared" si="3"/>
        <v>2990226.64</v>
      </c>
      <c r="AO20" s="89">
        <f t="shared" si="3"/>
        <v>-84073.360000000044</v>
      </c>
    </row>
    <row r="21" spans="1:41" ht="11.25">
      <c r="A21" s="13">
        <v>14</v>
      </c>
      <c r="B21" s="15" t="s">
        <v>17</v>
      </c>
      <c r="C21" s="396">
        <v>547900</v>
      </c>
      <c r="D21" s="397">
        <v>426330.66</v>
      </c>
      <c r="E21" s="85">
        <f t="shared" si="5"/>
        <v>-121569.34000000003</v>
      </c>
      <c r="F21" s="396">
        <v>2526400</v>
      </c>
      <c r="G21" s="397">
        <v>2009934.89</v>
      </c>
      <c r="H21" s="85">
        <f t="shared" si="7"/>
        <v>-516465.1100000001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3074300</v>
      </c>
      <c r="V21" s="89">
        <f t="shared" si="51"/>
        <v>2436265.5499999998</v>
      </c>
      <c r="W21" s="89">
        <f t="shared" si="51"/>
        <v>-638034.45000000019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3074300</v>
      </c>
      <c r="AN21" s="89">
        <f t="shared" si="3"/>
        <v>2436265.5499999998</v>
      </c>
      <c r="AO21" s="89">
        <f t="shared" si="3"/>
        <v>-638034.45000000019</v>
      </c>
    </row>
    <row r="22" spans="1:41" ht="11.25">
      <c r="A22" s="13">
        <v>15</v>
      </c>
      <c r="B22" s="15" t="s">
        <v>18</v>
      </c>
      <c r="C22" s="396">
        <v>2193300</v>
      </c>
      <c r="D22" s="397">
        <v>1767922.62</v>
      </c>
      <c r="E22" s="85">
        <f t="shared" si="5"/>
        <v>-425377.37999999989</v>
      </c>
      <c r="F22" s="396">
        <v>10104700</v>
      </c>
      <c r="G22" s="397">
        <v>8052939.2400000002</v>
      </c>
      <c r="H22" s="85">
        <f t="shared" si="7"/>
        <v>-2051760.7599999998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12298000</v>
      </c>
      <c r="V22" s="89">
        <f t="shared" si="51"/>
        <v>9820861.8599999994</v>
      </c>
      <c r="W22" s="89">
        <f t="shared" si="51"/>
        <v>-2477138.1399999997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12298000</v>
      </c>
      <c r="AN22" s="89">
        <f t="shared" si="3"/>
        <v>9820861.8599999994</v>
      </c>
      <c r="AO22" s="89">
        <f t="shared" si="3"/>
        <v>-2477138.1399999997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26">
        <f>SUM(F24:F27)</f>
        <v>80560000</v>
      </c>
      <c r="G23" s="326">
        <f>SUM(G24:G27)</f>
        <v>57414773.100000001</v>
      </c>
      <c r="H23" s="103">
        <f t="shared" si="7"/>
        <v>-23145226.899999999</v>
      </c>
      <c r="I23" s="104">
        <f>SUM(I24:I27)</f>
        <v>98603800</v>
      </c>
      <c r="J23" s="104">
        <f>SUM(J24:J27)</f>
        <v>97726036.620000005</v>
      </c>
      <c r="K23" s="103">
        <f t="shared" si="9"/>
        <v>-877763.37999999523</v>
      </c>
      <c r="L23" s="104">
        <f>SUM(L24:L27)</f>
        <v>47991600</v>
      </c>
      <c r="M23" s="104">
        <f>SUM(M24:M27)</f>
        <v>43280712.390000001</v>
      </c>
      <c r="N23" s="103">
        <f t="shared" si="11"/>
        <v>-4710887.6099999994</v>
      </c>
      <c r="O23" s="104">
        <f>SUM(O24:O27)</f>
        <v>120651200</v>
      </c>
      <c r="P23" s="104">
        <f>SUM(P24:P27)</f>
        <v>117066570.98999999</v>
      </c>
      <c r="Q23" s="103">
        <f t="shared" si="13"/>
        <v>-3584629.0100000054</v>
      </c>
      <c r="R23" s="104">
        <f>SUM(R24:R27)</f>
        <v>39279600</v>
      </c>
      <c r="S23" s="104">
        <f>SUM(S24:S27)</f>
        <v>38264630.789999999</v>
      </c>
      <c r="T23" s="103">
        <f t="shared" si="15"/>
        <v>-1014969.2100000009</v>
      </c>
      <c r="U23" s="88">
        <f t="shared" si="51"/>
        <v>387086200</v>
      </c>
      <c r="V23" s="88">
        <f t="shared" si="51"/>
        <v>353752723.89000005</v>
      </c>
      <c r="W23" s="88">
        <f t="shared" si="51"/>
        <v>-33333476.109999999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387086200</v>
      </c>
      <c r="AN23" s="88">
        <f t="shared" si="23"/>
        <v>353752723.89000005</v>
      </c>
      <c r="AO23" s="88">
        <f t="shared" si="23"/>
        <v>-33333476.109999999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9240000</v>
      </c>
      <c r="G24" s="396">
        <v>7012773.0999999996</v>
      </c>
      <c r="H24" s="85">
        <f t="shared" si="7"/>
        <v>-2227226.9000000004</v>
      </c>
      <c r="I24" s="396">
        <v>4160000</v>
      </c>
      <c r="J24" s="396">
        <v>4382236.62</v>
      </c>
      <c r="K24" s="85">
        <f t="shared" si="9"/>
        <v>222236.62000000011</v>
      </c>
      <c r="L24" s="396">
        <v>6720000</v>
      </c>
      <c r="M24" s="396">
        <v>3183668.39</v>
      </c>
      <c r="N24" s="85">
        <f t="shared" si="11"/>
        <v>-3536331.61</v>
      </c>
      <c r="O24" s="396">
        <v>10272000</v>
      </c>
      <c r="P24" s="396">
        <v>7664244.9900000002</v>
      </c>
      <c r="Q24" s="85">
        <f t="shared" si="13"/>
        <v>-2607755.0099999998</v>
      </c>
      <c r="R24" s="396">
        <v>4160000</v>
      </c>
      <c r="S24" s="396">
        <v>3526586.79</v>
      </c>
      <c r="T24" s="85">
        <f t="shared" si="15"/>
        <v>-633413.21</v>
      </c>
      <c r="U24" s="89">
        <f t="shared" si="51"/>
        <v>34552000</v>
      </c>
      <c r="V24" s="89">
        <f t="shared" si="51"/>
        <v>25769509.890000001</v>
      </c>
      <c r="W24" s="89">
        <f t="shared" si="51"/>
        <v>-8782490.1099999994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34552000</v>
      </c>
      <c r="AN24" s="89">
        <f t="shared" si="23"/>
        <v>25769509.890000001</v>
      </c>
      <c r="AO24" s="89">
        <f t="shared" si="23"/>
        <v>-8782490.1099999994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68400000</v>
      </c>
      <c r="G25" s="397">
        <v>48107180</v>
      </c>
      <c r="H25" s="85">
        <f t="shared" si="7"/>
        <v>-20292820</v>
      </c>
      <c r="I25" s="396">
        <v>91111200</v>
      </c>
      <c r="J25" s="396">
        <v>91468234</v>
      </c>
      <c r="K25" s="85">
        <f t="shared" si="9"/>
        <v>357034</v>
      </c>
      <c r="L25" s="396">
        <v>37271600</v>
      </c>
      <c r="M25" s="396">
        <v>37425433.850000001</v>
      </c>
      <c r="N25" s="85">
        <f t="shared" si="11"/>
        <v>153833.85000000149</v>
      </c>
      <c r="O25" s="396">
        <v>102153600</v>
      </c>
      <c r="P25" s="396">
        <v>102373480</v>
      </c>
      <c r="Q25" s="85">
        <f t="shared" si="13"/>
        <v>219880</v>
      </c>
      <c r="R25" s="396">
        <v>32089200</v>
      </c>
      <c r="S25" s="396">
        <v>32221200</v>
      </c>
      <c r="T25" s="85">
        <f t="shared" si="15"/>
        <v>132000</v>
      </c>
      <c r="U25" s="89">
        <f t="shared" si="51"/>
        <v>331025600</v>
      </c>
      <c r="V25" s="89">
        <f t="shared" si="51"/>
        <v>311595527.85000002</v>
      </c>
      <c r="W25" s="89">
        <f t="shared" si="51"/>
        <v>-19430072.149999999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331025600</v>
      </c>
      <c r="AN25" s="89">
        <f t="shared" si="23"/>
        <v>311595527.85000002</v>
      </c>
      <c r="AO25" s="89">
        <f t="shared" si="23"/>
        <v>-19430072.149999999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6">
        <v>2920000</v>
      </c>
      <c r="G26" s="397">
        <v>2294820</v>
      </c>
      <c r="H26" s="85">
        <f t="shared" si="7"/>
        <v>-625180</v>
      </c>
      <c r="I26" s="396">
        <v>3332600</v>
      </c>
      <c r="J26" s="397">
        <v>1875566</v>
      </c>
      <c r="K26" s="85">
        <f t="shared" si="9"/>
        <v>-1457034</v>
      </c>
      <c r="L26" s="396">
        <v>4000000</v>
      </c>
      <c r="M26" s="396">
        <v>2671610.15</v>
      </c>
      <c r="N26" s="85">
        <f t="shared" si="11"/>
        <v>-1328389.8500000001</v>
      </c>
      <c r="O26" s="396">
        <v>8225600</v>
      </c>
      <c r="P26" s="396">
        <v>7028846</v>
      </c>
      <c r="Q26" s="85">
        <f t="shared" si="13"/>
        <v>-1196754</v>
      </c>
      <c r="R26" s="396">
        <v>3030400</v>
      </c>
      <c r="S26" s="396">
        <v>2516844</v>
      </c>
      <c r="T26" s="85">
        <f t="shared" si="15"/>
        <v>-513556</v>
      </c>
      <c r="U26" s="89">
        <f t="shared" si="51"/>
        <v>21508600</v>
      </c>
      <c r="V26" s="89">
        <f t="shared" si="51"/>
        <v>16387686.15</v>
      </c>
      <c r="W26" s="89">
        <f t="shared" si="51"/>
        <v>-5120913.8499999996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21508600</v>
      </c>
      <c r="AN26" s="89">
        <f t="shared" si="23"/>
        <v>16387686.15</v>
      </c>
      <c r="AO26" s="89">
        <f t="shared" si="23"/>
        <v>-5120913.8499999996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26">
        <f>SUM(C29:C34)</f>
        <v>3348000</v>
      </c>
      <c r="D28" s="326">
        <f>SUM(D29:D34)</f>
        <v>954650</v>
      </c>
      <c r="E28" s="103">
        <f t="shared" si="5"/>
        <v>-2393350</v>
      </c>
      <c r="F28" s="104">
        <f>SUM(F29:F34)</f>
        <v>21246800</v>
      </c>
      <c r="G28" s="104">
        <f>SUM(G29:G34)</f>
        <v>15530950</v>
      </c>
      <c r="H28" s="103">
        <f t="shared" si="7"/>
        <v>-5715850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24594800</v>
      </c>
      <c r="V28" s="88">
        <f t="shared" si="51"/>
        <v>16485600</v>
      </c>
      <c r="W28" s="88">
        <f t="shared" si="51"/>
        <v>-8109200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24594800</v>
      </c>
      <c r="AN28" s="88">
        <f t="shared" si="23"/>
        <v>16485600</v>
      </c>
      <c r="AO28" s="88">
        <f t="shared" si="23"/>
        <v>-8109200</v>
      </c>
    </row>
    <row r="29" spans="1:41" ht="11.25">
      <c r="A29" s="13">
        <v>22</v>
      </c>
      <c r="B29" s="1" t="s">
        <v>22</v>
      </c>
      <c r="C29" s="396">
        <v>868000</v>
      </c>
      <c r="D29" s="397">
        <v>288050</v>
      </c>
      <c r="E29" s="85">
        <f t="shared" si="5"/>
        <v>-579950</v>
      </c>
      <c r="F29" s="396">
        <v>3246600</v>
      </c>
      <c r="G29" s="397">
        <v>2813950</v>
      </c>
      <c r="H29" s="85">
        <f t="shared" si="7"/>
        <v>-432650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4114600</v>
      </c>
      <c r="V29" s="89">
        <f t="shared" si="51"/>
        <v>3102000</v>
      </c>
      <c r="W29" s="89">
        <f t="shared" si="51"/>
        <v>-1012600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4114600</v>
      </c>
      <c r="AN29" s="89">
        <f t="shared" si="23"/>
        <v>3102000</v>
      </c>
      <c r="AO29" s="89">
        <f t="shared" si="23"/>
        <v>-1012600</v>
      </c>
    </row>
    <row r="30" spans="1:41" ht="11.25">
      <c r="A30" s="13">
        <v>23</v>
      </c>
      <c r="B30" s="1" t="s">
        <v>23</v>
      </c>
      <c r="C30" s="396">
        <v>1680000</v>
      </c>
      <c r="D30" s="397">
        <v>430000</v>
      </c>
      <c r="E30" s="85">
        <f t="shared" si="5"/>
        <v>-1250000</v>
      </c>
      <c r="F30" s="396">
        <v>12002100</v>
      </c>
      <c r="G30" s="397">
        <v>9607700</v>
      </c>
      <c r="H30" s="85">
        <f t="shared" si="7"/>
        <v>-2394400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13682100</v>
      </c>
      <c r="V30" s="89">
        <f t="shared" si="51"/>
        <v>10037700</v>
      </c>
      <c r="W30" s="89">
        <f t="shared" si="51"/>
        <v>-3644400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13682100</v>
      </c>
      <c r="AN30" s="89">
        <f t="shared" si="23"/>
        <v>10037700</v>
      </c>
      <c r="AO30" s="89">
        <f t="shared" si="23"/>
        <v>-3644400</v>
      </c>
    </row>
    <row r="31" spans="1:41" ht="11.25">
      <c r="A31" s="13">
        <v>24</v>
      </c>
      <c r="B31" s="1" t="s">
        <v>24</v>
      </c>
      <c r="C31" s="396">
        <v>400000</v>
      </c>
      <c r="D31" s="397">
        <v>225600</v>
      </c>
      <c r="E31" s="85">
        <f t="shared" si="5"/>
        <v>-174400</v>
      </c>
      <c r="F31" s="396">
        <v>2658100</v>
      </c>
      <c r="G31" s="397">
        <v>2075800</v>
      </c>
      <c r="H31" s="85">
        <f t="shared" si="7"/>
        <v>-582300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3058100</v>
      </c>
      <c r="V31" s="89">
        <f t="shared" si="51"/>
        <v>2301400</v>
      </c>
      <c r="W31" s="89">
        <f t="shared" si="51"/>
        <v>-756700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3058100</v>
      </c>
      <c r="AN31" s="89">
        <f t="shared" si="23"/>
        <v>2301400</v>
      </c>
      <c r="AO31" s="89">
        <f t="shared" si="23"/>
        <v>-756700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200000</v>
      </c>
      <c r="D33" s="84">
        <v>0</v>
      </c>
      <c r="E33" s="85">
        <f t="shared" si="5"/>
        <v>-200000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340000</v>
      </c>
      <c r="V33" s="89">
        <f t="shared" si="51"/>
        <v>0</v>
      </c>
      <c r="W33" s="89">
        <f t="shared" si="51"/>
        <v>-340000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340000</v>
      </c>
      <c r="AN33" s="89">
        <f t="shared" si="23"/>
        <v>0</v>
      </c>
      <c r="AO33" s="89">
        <f t="shared" si="23"/>
        <v>-340000</v>
      </c>
    </row>
    <row r="34" spans="1:41" ht="11.25">
      <c r="A34" s="13">
        <v>27</v>
      </c>
      <c r="B34" s="1" t="s">
        <v>27</v>
      </c>
      <c r="C34" s="396">
        <v>200000</v>
      </c>
      <c r="D34" s="397">
        <v>11000</v>
      </c>
      <c r="E34" s="85">
        <f t="shared" si="5"/>
        <v>-189000</v>
      </c>
      <c r="F34" s="396">
        <v>3200000</v>
      </c>
      <c r="G34" s="397">
        <v>1033500</v>
      </c>
      <c r="H34" s="85">
        <f t="shared" si="7"/>
        <v>-2166500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3400000</v>
      </c>
      <c r="V34" s="89">
        <f t="shared" si="51"/>
        <v>1044500</v>
      </c>
      <c r="W34" s="89">
        <f t="shared" si="51"/>
        <v>-2355500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3400000</v>
      </c>
      <c r="AN34" s="89">
        <f t="shared" si="23"/>
        <v>1044500</v>
      </c>
      <c r="AO34" s="89">
        <f t="shared" si="23"/>
        <v>-2355500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600000</v>
      </c>
      <c r="G35" s="104">
        <f>SUM(G36:G38)</f>
        <v>0</v>
      </c>
      <c r="H35" s="103">
        <f t="shared" si="7"/>
        <v>-600000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600000</v>
      </c>
      <c r="V35" s="88">
        <f t="shared" si="51"/>
        <v>0</v>
      </c>
      <c r="W35" s="88">
        <f t="shared" si="51"/>
        <v>-600000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600000</v>
      </c>
      <c r="AN35" s="88">
        <f t="shared" si="23"/>
        <v>0</v>
      </c>
      <c r="AO35" s="88">
        <f t="shared" si="23"/>
        <v>-600000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0</v>
      </c>
      <c r="H38" s="85">
        <f t="shared" si="7"/>
        <v>-600000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600000</v>
      </c>
      <c r="V38" s="89">
        <f t="shared" si="51"/>
        <v>0</v>
      </c>
      <c r="W38" s="89">
        <f t="shared" si="51"/>
        <v>-600000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600000</v>
      </c>
      <c r="AN38" s="89">
        <f t="shared" si="23"/>
        <v>0</v>
      </c>
      <c r="AO38" s="89">
        <f t="shared" si="23"/>
        <v>-600000</v>
      </c>
    </row>
    <row r="39" spans="1:41" ht="11.25">
      <c r="A39" s="55">
        <v>32</v>
      </c>
      <c r="B39" s="56" t="s">
        <v>37</v>
      </c>
      <c r="C39" s="104">
        <f>SUM(C40:C43)</f>
        <v>625000</v>
      </c>
      <c r="D39" s="104">
        <f>SUM(D40:D43)</f>
        <v>165000</v>
      </c>
      <c r="E39" s="103">
        <f t="shared" si="5"/>
        <v>-460000</v>
      </c>
      <c r="F39" s="104">
        <f>SUM(F40:F43)</f>
        <v>15600000</v>
      </c>
      <c r="G39" s="104">
        <f>SUM(G40:G43)</f>
        <v>11046000</v>
      </c>
      <c r="H39" s="103">
        <f t="shared" si="7"/>
        <v>-4554000</v>
      </c>
      <c r="I39" s="104">
        <f>SUM(I40:I43)</f>
        <v>2000000</v>
      </c>
      <c r="J39" s="104">
        <f>SUM(J40:J43)</f>
        <v>649000</v>
      </c>
      <c r="K39" s="103">
        <f t="shared" si="9"/>
        <v>-1351000</v>
      </c>
      <c r="L39" s="104">
        <f>SUM(L40:L43)</f>
        <v>3000000</v>
      </c>
      <c r="M39" s="104">
        <f>SUM(M40:M43)</f>
        <v>1000000</v>
      </c>
      <c r="N39" s="103">
        <f t="shared" si="11"/>
        <v>-2000000</v>
      </c>
      <c r="O39" s="104">
        <f>SUM(O40:O43)</f>
        <v>3000000</v>
      </c>
      <c r="P39" s="104">
        <f>SUM(P40:P43)</f>
        <v>376050</v>
      </c>
      <c r="Q39" s="103">
        <f t="shared" si="13"/>
        <v>-2623950</v>
      </c>
      <c r="R39" s="104">
        <f>SUM(R40:R43)</f>
        <v>3000000</v>
      </c>
      <c r="S39" s="104">
        <f>SUM(S40:S43)</f>
        <v>1300000</v>
      </c>
      <c r="T39" s="103">
        <f t="shared" si="15"/>
        <v>-1700000</v>
      </c>
      <c r="U39" s="88">
        <f t="shared" si="51"/>
        <v>27225000</v>
      </c>
      <c r="V39" s="88">
        <f t="shared" si="51"/>
        <v>14536050</v>
      </c>
      <c r="W39" s="88">
        <f t="shared" si="51"/>
        <v>-12688950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27225000</v>
      </c>
      <c r="AN39" s="88">
        <f t="shared" si="23"/>
        <v>14536050</v>
      </c>
      <c r="AO39" s="88">
        <f t="shared" si="23"/>
        <v>-12688950</v>
      </c>
    </row>
    <row r="40" spans="1:41" ht="11.25">
      <c r="A40" s="13">
        <v>33</v>
      </c>
      <c r="B40" s="1" t="s">
        <v>31</v>
      </c>
      <c r="C40" s="84">
        <v>500000</v>
      </c>
      <c r="D40" s="84">
        <v>165000</v>
      </c>
      <c r="E40" s="85">
        <f t="shared" si="5"/>
        <v>-335000</v>
      </c>
      <c r="F40" s="84">
        <v>11250000</v>
      </c>
      <c r="G40" s="84">
        <v>8580000</v>
      </c>
      <c r="H40" s="85">
        <f t="shared" si="7"/>
        <v>-2670000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11750000</v>
      </c>
      <c r="V40" s="89">
        <f t="shared" si="51"/>
        <v>8745000</v>
      </c>
      <c r="W40" s="89">
        <f t="shared" si="51"/>
        <v>-3005000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11750000</v>
      </c>
      <c r="AN40" s="89">
        <f t="shared" si="23"/>
        <v>8745000</v>
      </c>
      <c r="AO40" s="89">
        <f t="shared" si="23"/>
        <v>-3005000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125000</v>
      </c>
      <c r="D43" s="87">
        <v>0</v>
      </c>
      <c r="E43" s="85">
        <f t="shared" si="5"/>
        <v>-125000</v>
      </c>
      <c r="F43" s="396">
        <v>4350000</v>
      </c>
      <c r="G43" s="397">
        <v>2466000</v>
      </c>
      <c r="H43" s="85">
        <f t="shared" si="7"/>
        <v>-1884000</v>
      </c>
      <c r="I43" s="87">
        <v>2000000</v>
      </c>
      <c r="J43" s="87">
        <v>649000</v>
      </c>
      <c r="K43" s="85">
        <v>1000000</v>
      </c>
      <c r="L43" s="87">
        <v>3000000</v>
      </c>
      <c r="M43" s="87">
        <v>1000000</v>
      </c>
      <c r="N43" s="85">
        <f t="shared" si="11"/>
        <v>-2000000</v>
      </c>
      <c r="O43" s="87">
        <v>3000000</v>
      </c>
      <c r="P43" s="87">
        <v>376050</v>
      </c>
      <c r="Q43" s="85">
        <f t="shared" si="13"/>
        <v>-2623950</v>
      </c>
      <c r="R43" s="87">
        <v>3000000</v>
      </c>
      <c r="S43" s="87">
        <v>1300000</v>
      </c>
      <c r="T43" s="85">
        <f t="shared" si="15"/>
        <v>-1700000</v>
      </c>
      <c r="U43" s="89">
        <f t="shared" si="51"/>
        <v>15475000</v>
      </c>
      <c r="V43" s="89">
        <f t="shared" si="51"/>
        <v>5791050</v>
      </c>
      <c r="W43" s="89">
        <f t="shared" si="51"/>
        <v>-7332950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15475000</v>
      </c>
      <c r="AN43" s="89">
        <f t="shared" si="23"/>
        <v>5791050</v>
      </c>
      <c r="AO43" s="89">
        <f t="shared" si="23"/>
        <v>-7332950</v>
      </c>
    </row>
    <row r="44" spans="1:41" ht="11.25">
      <c r="A44" s="55">
        <v>37</v>
      </c>
      <c r="B44" s="56" t="s">
        <v>38</v>
      </c>
      <c r="C44" s="104">
        <f>SUM(C45:C47)</f>
        <v>1351000</v>
      </c>
      <c r="D44" s="104">
        <f>SUM(D45:D47)</f>
        <v>680000</v>
      </c>
      <c r="E44" s="103">
        <f t="shared" si="5"/>
        <v>-671000</v>
      </c>
      <c r="F44" s="104">
        <f>SUM(F45:F47)</f>
        <v>3726800</v>
      </c>
      <c r="G44" s="104">
        <f>SUM(G45:G47)</f>
        <v>3060000</v>
      </c>
      <c r="H44" s="103">
        <f t="shared" si="7"/>
        <v>-666800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5077800</v>
      </c>
      <c r="V44" s="88">
        <f t="shared" si="51"/>
        <v>3740000</v>
      </c>
      <c r="W44" s="88">
        <f t="shared" si="51"/>
        <v>-1337800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5077800</v>
      </c>
      <c r="AN44" s="88">
        <f t="shared" si="23"/>
        <v>3740000</v>
      </c>
      <c r="AO44" s="88">
        <f t="shared" si="23"/>
        <v>-1337800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396">
        <v>1351000</v>
      </c>
      <c r="D46" s="397">
        <v>680000</v>
      </c>
      <c r="E46" s="85">
        <f t="shared" si="5"/>
        <v>-671000</v>
      </c>
      <c r="F46" s="396">
        <v>3726800</v>
      </c>
      <c r="G46" s="397">
        <v>3060000</v>
      </c>
      <c r="H46" s="85">
        <f t="shared" si="7"/>
        <v>-666800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5077800</v>
      </c>
      <c r="V46" s="89">
        <f t="shared" si="51"/>
        <v>3740000</v>
      </c>
      <c r="W46" s="89">
        <f t="shared" si="51"/>
        <v>-1337800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5077800</v>
      </c>
      <c r="AN46" s="89">
        <f t="shared" si="23"/>
        <v>3740000</v>
      </c>
      <c r="AO46" s="89">
        <f t="shared" si="23"/>
        <v>-1337800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18366000</v>
      </c>
      <c r="D48" s="104">
        <f>SUM(D49:D57)</f>
        <v>11328000</v>
      </c>
      <c r="E48" s="103">
        <f t="shared" si="5"/>
        <v>-7038000</v>
      </c>
      <c r="F48" s="104">
        <f>SUM(F49:F57)</f>
        <v>28550200</v>
      </c>
      <c r="G48" s="104">
        <f>SUM(G49:G57)</f>
        <v>20524570</v>
      </c>
      <c r="H48" s="103">
        <f t="shared" si="7"/>
        <v>-8025630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46916200</v>
      </c>
      <c r="V48" s="88">
        <f t="shared" si="51"/>
        <v>31852570</v>
      </c>
      <c r="W48" s="88">
        <f t="shared" si="51"/>
        <v>-15063630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46916200</v>
      </c>
      <c r="AN48" s="88">
        <f t="shared" si="23"/>
        <v>31852570</v>
      </c>
      <c r="AO48" s="88">
        <f t="shared" si="23"/>
        <v>-15063630</v>
      </c>
    </row>
    <row r="49" spans="1:41" ht="11.25">
      <c r="A49" s="13">
        <v>42</v>
      </c>
      <c r="B49" s="1" t="s">
        <v>74</v>
      </c>
      <c r="C49" s="396">
        <v>18366000</v>
      </c>
      <c r="D49" s="397">
        <v>11328000</v>
      </c>
      <c r="E49" s="85">
        <f t="shared" si="5"/>
        <v>-7038000</v>
      </c>
      <c r="F49" s="396">
        <v>26728200</v>
      </c>
      <c r="G49" s="397">
        <v>20185450</v>
      </c>
      <c r="H49" s="85">
        <f t="shared" si="7"/>
        <v>-6542750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45094200</v>
      </c>
      <c r="V49" s="89">
        <f t="shared" si="51"/>
        <v>31513450</v>
      </c>
      <c r="W49" s="89">
        <f t="shared" si="51"/>
        <v>-13580750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45094200</v>
      </c>
      <c r="AN49" s="89">
        <f t="shared" si="23"/>
        <v>31513450</v>
      </c>
      <c r="AO49" s="89">
        <f t="shared" si="23"/>
        <v>-13580750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339120</v>
      </c>
      <c r="H51" s="85">
        <f t="shared" si="7"/>
        <v>-360880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339120</v>
      </c>
      <c r="W51" s="89">
        <f t="shared" si="51"/>
        <v>-360880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339120</v>
      </c>
      <c r="AO51" s="89">
        <f t="shared" si="23"/>
        <v>-360880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0</v>
      </c>
      <c r="H52" s="85">
        <f t="shared" si="7"/>
        <v>-422000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0</v>
      </c>
      <c r="W52" s="89">
        <f t="shared" si="51"/>
        <v>-422000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0</v>
      </c>
      <c r="AO52" s="89">
        <f t="shared" si="23"/>
        <v>-422000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>
        <v>0</v>
      </c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0</v>
      </c>
      <c r="H55" s="85">
        <f t="shared" si="7"/>
        <v>-300000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0</v>
      </c>
      <c r="W55" s="89">
        <f t="shared" si="51"/>
        <v>-300000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0</v>
      </c>
      <c r="AO55" s="89">
        <f t="shared" si="23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945000</v>
      </c>
      <c r="D58" s="104">
        <f>SUM(D59:D60)</f>
        <v>0</v>
      </c>
      <c r="E58" s="103">
        <f t="shared" si="5"/>
        <v>-945000</v>
      </c>
      <c r="F58" s="104">
        <f>SUM(F59:F60)</f>
        <v>5400000</v>
      </c>
      <c r="G58" s="104">
        <f>SUM(G59:G60)</f>
        <v>5467500</v>
      </c>
      <c r="H58" s="103">
        <f t="shared" si="7"/>
        <v>67500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6345000</v>
      </c>
      <c r="V58" s="88">
        <f t="shared" si="51"/>
        <v>5467500</v>
      </c>
      <c r="W58" s="88">
        <f t="shared" si="51"/>
        <v>-877500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6345000</v>
      </c>
      <c r="AN58" s="88">
        <f t="shared" si="23"/>
        <v>5467500</v>
      </c>
      <c r="AO58" s="88">
        <f t="shared" si="23"/>
        <v>-877500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396">
        <v>5250000</v>
      </c>
      <c r="G59" s="397">
        <v>5217500</v>
      </c>
      <c r="H59" s="85">
        <f t="shared" si="7"/>
        <v>-32500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5250000</v>
      </c>
      <c r="V59" s="89">
        <f t="shared" si="51"/>
        <v>5217500</v>
      </c>
      <c r="W59" s="89">
        <f t="shared" si="51"/>
        <v>-32500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5250000</v>
      </c>
      <c r="AN59" s="89">
        <f t="shared" si="23"/>
        <v>5217500</v>
      </c>
      <c r="AO59" s="89">
        <f t="shared" si="23"/>
        <v>-32500</v>
      </c>
    </row>
    <row r="60" spans="1:41" ht="11.25">
      <c r="A60" s="13">
        <v>53</v>
      </c>
      <c r="B60" s="2" t="s">
        <v>53</v>
      </c>
      <c r="C60" s="396">
        <v>945000</v>
      </c>
      <c r="D60" s="397">
        <v>0</v>
      </c>
      <c r="E60" s="85">
        <f t="shared" si="5"/>
        <v>-945000</v>
      </c>
      <c r="F60" s="396">
        <v>150000</v>
      </c>
      <c r="G60" s="397">
        <v>250000</v>
      </c>
      <c r="H60" s="85">
        <f t="shared" si="7"/>
        <v>100000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1095000</v>
      </c>
      <c r="V60" s="89">
        <f t="shared" si="51"/>
        <v>250000</v>
      </c>
      <c r="W60" s="89">
        <f t="shared" si="51"/>
        <v>-845000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1095000</v>
      </c>
      <c r="AN60" s="89">
        <f t="shared" si="23"/>
        <v>250000</v>
      </c>
      <c r="AO60" s="89">
        <f t="shared" si="23"/>
        <v>-845000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300000</v>
      </c>
      <c r="D66" s="104">
        <f>SUM(D67:D74)</f>
        <v>214000</v>
      </c>
      <c r="E66" s="103">
        <f t="shared" si="5"/>
        <v>-86000</v>
      </c>
      <c r="F66" s="104">
        <f>SUM(F67:F74)</f>
        <v>400000</v>
      </c>
      <c r="G66" s="104">
        <f>SUM(G67:G74)</f>
        <v>0</v>
      </c>
      <c r="H66" s="103">
        <f t="shared" si="7"/>
        <v>-400000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700000</v>
      </c>
      <c r="V66" s="88">
        <f t="shared" si="51"/>
        <v>214000</v>
      </c>
      <c r="W66" s="88">
        <f t="shared" si="51"/>
        <v>-486000</v>
      </c>
      <c r="X66" s="94">
        <f>SUM(X67:X74)</f>
        <v>350350000</v>
      </c>
      <c r="Y66" s="94">
        <f>SUM(Y67:Y74)</f>
        <v>229162026</v>
      </c>
      <c r="Z66" s="85">
        <f t="shared" si="17"/>
        <v>-121187974</v>
      </c>
      <c r="AA66" s="88">
        <f t="shared" si="52"/>
        <v>350350000</v>
      </c>
      <c r="AB66" s="88">
        <f t="shared" si="52"/>
        <v>229162026</v>
      </c>
      <c r="AC66" s="88">
        <f t="shared" si="52"/>
        <v>-121187974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351050000</v>
      </c>
      <c r="AN66" s="88">
        <f t="shared" si="23"/>
        <v>229376026</v>
      </c>
      <c r="AO66" s="88">
        <f t="shared" si="23"/>
        <v>-121673974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350350000</v>
      </c>
      <c r="Y67" s="94">
        <v>229162026</v>
      </c>
      <c r="Z67" s="85">
        <f t="shared" si="17"/>
        <v>-121187974</v>
      </c>
      <c r="AA67" s="89">
        <f t="shared" si="52"/>
        <v>350350000</v>
      </c>
      <c r="AB67" s="89">
        <f t="shared" si="52"/>
        <v>229162026</v>
      </c>
      <c r="AC67" s="89">
        <f t="shared" si="52"/>
        <v>-121187974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350350000</v>
      </c>
      <c r="AN67" s="89">
        <f t="shared" si="23"/>
        <v>229162026</v>
      </c>
      <c r="AO67" s="89">
        <f t="shared" si="23"/>
        <v>-121187974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396">
        <v>300000</v>
      </c>
      <c r="D74" s="397">
        <v>214000</v>
      </c>
      <c r="E74" s="85">
        <f t="shared" si="5"/>
        <v>-86000</v>
      </c>
      <c r="F74" s="84">
        <v>400000</v>
      </c>
      <c r="G74" s="84">
        <v>0</v>
      </c>
      <c r="H74" s="85">
        <f t="shared" si="7"/>
        <v>-400000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700000</v>
      </c>
      <c r="V74" s="89">
        <f t="shared" si="51"/>
        <v>214000</v>
      </c>
      <c r="W74" s="89">
        <f t="shared" si="51"/>
        <v>-486000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700000</v>
      </c>
      <c r="AN74" s="89">
        <f t="shared" si="23"/>
        <v>214000</v>
      </c>
      <c r="AO74" s="89">
        <f t="shared" si="23"/>
        <v>-486000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147510900</v>
      </c>
      <c r="D79" s="104">
        <f>SUM(D80:D86)</f>
        <v>125164300</v>
      </c>
      <c r="E79" s="103">
        <f t="shared" si="54"/>
        <v>-22346600</v>
      </c>
      <c r="F79" s="104">
        <f>SUM(F80:F86)</f>
        <v>725657400</v>
      </c>
      <c r="G79" s="104">
        <f>SUM(G80:G86)</f>
        <v>678537750</v>
      </c>
      <c r="H79" s="103">
        <f t="shared" si="55"/>
        <v>-47119650</v>
      </c>
      <c r="I79" s="104">
        <f>SUM(I80:I86)</f>
        <v>100603800</v>
      </c>
      <c r="J79" s="104">
        <f>SUM(J80:J86)</f>
        <v>99754200</v>
      </c>
      <c r="K79" s="103">
        <f t="shared" si="56"/>
        <v>-849600</v>
      </c>
      <c r="L79" s="104">
        <f>SUM(L80:L86)</f>
        <v>50991600</v>
      </c>
      <c r="M79" s="104">
        <f>SUM(M80:M86)</f>
        <v>48651600</v>
      </c>
      <c r="N79" s="103">
        <f t="shared" si="57"/>
        <v>-2340000</v>
      </c>
      <c r="O79" s="104">
        <f>SUM(O80:O86)</f>
        <v>123651200</v>
      </c>
      <c r="P79" s="104">
        <f>SUM(P80:P86)</f>
        <v>121339000</v>
      </c>
      <c r="Q79" s="103">
        <f t="shared" si="58"/>
        <v>-2312200</v>
      </c>
      <c r="R79" s="104">
        <f>SUM(R80:R86)</f>
        <v>42279600</v>
      </c>
      <c r="S79" s="104">
        <f>SUM(S80:S86)</f>
        <v>39583200</v>
      </c>
      <c r="T79" s="103">
        <f t="shared" si="59"/>
        <v>-2696400</v>
      </c>
      <c r="U79" s="88">
        <f t="shared" si="60"/>
        <v>1190694500</v>
      </c>
      <c r="V79" s="88">
        <f t="shared" si="60"/>
        <v>1113030050</v>
      </c>
      <c r="W79" s="88">
        <f t="shared" si="60"/>
        <v>-77664450</v>
      </c>
      <c r="X79" s="106">
        <f>SUM(X80:X86)</f>
        <v>350350000</v>
      </c>
      <c r="Y79" s="106">
        <f>SUM(Y80:Y86)</f>
        <v>261520533</v>
      </c>
      <c r="Z79" s="85">
        <f t="shared" si="61"/>
        <v>-88829467</v>
      </c>
      <c r="AA79" s="88">
        <f t="shared" si="62"/>
        <v>350350000</v>
      </c>
      <c r="AB79" s="88">
        <f t="shared" si="62"/>
        <v>261520533</v>
      </c>
      <c r="AC79" s="88">
        <f t="shared" si="62"/>
        <v>-88829467</v>
      </c>
      <c r="AD79" s="106">
        <f>SUM(AD80:AD86)</f>
        <v>0</v>
      </c>
      <c r="AE79" s="106">
        <f>SUM(AE80:AE86)</f>
        <v>86284721</v>
      </c>
      <c r="AF79" s="103">
        <f t="shared" si="63"/>
        <v>86284721</v>
      </c>
      <c r="AG79" s="106">
        <f>SUM(AG80:AG86)</f>
        <v>0</v>
      </c>
      <c r="AH79" s="106">
        <f>SUM(AH80:AH86)</f>
        <v>40271200</v>
      </c>
      <c r="AI79" s="85">
        <f t="shared" si="64"/>
        <v>40271200</v>
      </c>
      <c r="AJ79" s="88">
        <f t="shared" si="53"/>
        <v>0</v>
      </c>
      <c r="AK79" s="88">
        <f t="shared" si="53"/>
        <v>126555921</v>
      </c>
      <c r="AL79" s="88">
        <f t="shared" si="53"/>
        <v>126555921</v>
      </c>
      <c r="AM79" s="88">
        <f t="shared" si="65"/>
        <v>1541044500</v>
      </c>
      <c r="AN79" s="88">
        <f t="shared" si="65"/>
        <v>1501106504</v>
      </c>
      <c r="AO79" s="88">
        <f t="shared" si="65"/>
        <v>-39937996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397">
        <v>0</v>
      </c>
      <c r="AE80" s="396">
        <v>14912861</v>
      </c>
      <c r="AF80" s="85">
        <f t="shared" si="63"/>
        <v>14912861</v>
      </c>
      <c r="AG80" s="397">
        <v>0</v>
      </c>
      <c r="AH80" s="396">
        <v>2800000</v>
      </c>
      <c r="AI80" s="85">
        <f t="shared" si="64"/>
        <v>2800000</v>
      </c>
      <c r="AJ80" s="89">
        <f t="shared" si="53"/>
        <v>0</v>
      </c>
      <c r="AK80" s="89">
        <f t="shared" si="53"/>
        <v>17712861</v>
      </c>
      <c r="AL80" s="89">
        <f t="shared" si="53"/>
        <v>17712861</v>
      </c>
      <c r="AM80" s="89">
        <f t="shared" si="65"/>
        <v>0</v>
      </c>
      <c r="AN80" s="89">
        <f>SUM(V80+AB80+AK80)</f>
        <v>17712861</v>
      </c>
      <c r="AO80" s="89">
        <f t="shared" si="65"/>
        <v>17712861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396">
        <v>666400</v>
      </c>
      <c r="G81" s="397">
        <v>708750</v>
      </c>
      <c r="H81" s="85">
        <f t="shared" si="55"/>
        <v>42350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666400</v>
      </c>
      <c r="V81" s="89">
        <f t="shared" si="60"/>
        <v>708750</v>
      </c>
      <c r="W81" s="89">
        <f t="shared" si="60"/>
        <v>42350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666400</v>
      </c>
      <c r="AN81" s="89">
        <f t="shared" si="65"/>
        <v>708750</v>
      </c>
      <c r="AO81" s="89">
        <f t="shared" si="65"/>
        <v>42350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397">
        <v>10300000</v>
      </c>
      <c r="Y82" s="396">
        <v>31994377</v>
      </c>
      <c r="Z82" s="85">
        <f t="shared" si="61"/>
        <v>21694377</v>
      </c>
      <c r="AA82" s="89">
        <f t="shared" si="62"/>
        <v>10300000</v>
      </c>
      <c r="AB82" s="89">
        <f t="shared" si="62"/>
        <v>31994377</v>
      </c>
      <c r="AC82" s="89">
        <f t="shared" si="62"/>
        <v>21694377</v>
      </c>
      <c r="AD82" s="397">
        <v>0</v>
      </c>
      <c r="AE82" s="396">
        <v>71371860</v>
      </c>
      <c r="AF82" s="85">
        <f t="shared" si="63"/>
        <v>71371860</v>
      </c>
      <c r="AG82" s="397">
        <v>0</v>
      </c>
      <c r="AH82" s="396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10300000</v>
      </c>
      <c r="AN82" s="89">
        <f t="shared" si="65"/>
        <v>140837437</v>
      </c>
      <c r="AO82" s="89">
        <f t="shared" si="65"/>
        <v>130537437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320742500</v>
      </c>
      <c r="Y85" s="94">
        <v>229526156</v>
      </c>
      <c r="Z85" s="85">
        <f t="shared" si="61"/>
        <v>-91216344</v>
      </c>
      <c r="AA85" s="89">
        <f t="shared" si="62"/>
        <v>320742500</v>
      </c>
      <c r="AB85" s="89">
        <f t="shared" si="62"/>
        <v>229526156</v>
      </c>
      <c r="AC85" s="89">
        <f t="shared" si="62"/>
        <v>-91216344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320742500</v>
      </c>
      <c r="AN85" s="89">
        <f t="shared" si="65"/>
        <v>229526156</v>
      </c>
      <c r="AO85" s="89">
        <f t="shared" si="65"/>
        <v>-91216344</v>
      </c>
    </row>
    <row r="86" spans="1:41" ht="11.25">
      <c r="A86" s="13">
        <v>75</v>
      </c>
      <c r="B86" s="15" t="s">
        <v>182</v>
      </c>
      <c r="C86" s="396">
        <v>147510900</v>
      </c>
      <c r="D86" s="396">
        <v>125164300</v>
      </c>
      <c r="E86" s="85">
        <f t="shared" si="54"/>
        <v>-22346600</v>
      </c>
      <c r="F86" s="396">
        <v>724991000</v>
      </c>
      <c r="G86" s="396">
        <v>677829000</v>
      </c>
      <c r="H86" s="85">
        <f t="shared" si="55"/>
        <v>-47162000</v>
      </c>
      <c r="I86" s="396">
        <v>100603800</v>
      </c>
      <c r="J86" s="396">
        <v>99754200</v>
      </c>
      <c r="K86" s="85">
        <f t="shared" si="56"/>
        <v>-849600</v>
      </c>
      <c r="L86" s="396">
        <v>50991600</v>
      </c>
      <c r="M86" s="396">
        <v>48651600</v>
      </c>
      <c r="N86" s="85">
        <f t="shared" si="57"/>
        <v>-2340000</v>
      </c>
      <c r="O86" s="396">
        <v>123651200</v>
      </c>
      <c r="P86" s="396">
        <v>121339000</v>
      </c>
      <c r="Q86" s="85">
        <f t="shared" si="58"/>
        <v>-2312200</v>
      </c>
      <c r="R86" s="396">
        <v>42279600</v>
      </c>
      <c r="S86" s="396">
        <v>39583200</v>
      </c>
      <c r="T86" s="85">
        <f t="shared" si="59"/>
        <v>-2696400</v>
      </c>
      <c r="U86" s="89">
        <f t="shared" si="60"/>
        <v>1190028100</v>
      </c>
      <c r="V86" s="89">
        <f t="shared" si="60"/>
        <v>1112321300</v>
      </c>
      <c r="W86" s="89">
        <f t="shared" si="60"/>
        <v>-77706800</v>
      </c>
      <c r="X86" s="94">
        <v>19307500</v>
      </c>
      <c r="Y86" s="94"/>
      <c r="Z86" s="85">
        <f t="shared" si="61"/>
        <v>-19307500</v>
      </c>
      <c r="AA86" s="89">
        <f t="shared" si="62"/>
        <v>19307500</v>
      </c>
      <c r="AB86" s="89">
        <f t="shared" si="62"/>
        <v>0</v>
      </c>
      <c r="AC86" s="89">
        <f t="shared" si="62"/>
        <v>-19307500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1209335600</v>
      </c>
      <c r="AN86" s="89">
        <f t="shared" si="65"/>
        <v>1112321300</v>
      </c>
      <c r="AO86" s="89">
        <f t="shared" si="65"/>
        <v>-97014300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G57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75" t="s">
        <v>290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-618224713.95000005</v>
      </c>
    </row>
    <row r="5" spans="1:41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261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1" s="78" customFormat="1" ht="11.25">
      <c r="A6" s="466"/>
      <c r="B6" s="418" t="s">
        <v>79</v>
      </c>
      <c r="C6" s="419" t="s">
        <v>114</v>
      </c>
      <c r="D6" s="419" t="s">
        <v>115</v>
      </c>
      <c r="E6" s="419" t="s">
        <v>116</v>
      </c>
      <c r="F6" s="419" t="s">
        <v>114</v>
      </c>
      <c r="G6" s="419" t="s">
        <v>115</v>
      </c>
      <c r="H6" s="419" t="s">
        <v>116</v>
      </c>
      <c r="I6" s="419" t="s">
        <v>114</v>
      </c>
      <c r="J6" s="419" t="s">
        <v>115</v>
      </c>
      <c r="K6" s="419" t="s">
        <v>116</v>
      </c>
      <c r="L6" s="419" t="s">
        <v>114</v>
      </c>
      <c r="M6" s="419" t="s">
        <v>115</v>
      </c>
      <c r="N6" s="419" t="s">
        <v>116</v>
      </c>
      <c r="O6" s="419" t="s">
        <v>114</v>
      </c>
      <c r="P6" s="419" t="s">
        <v>115</v>
      </c>
      <c r="Q6" s="419" t="s">
        <v>116</v>
      </c>
      <c r="R6" s="419" t="s">
        <v>114</v>
      </c>
      <c r="S6" s="419" t="s">
        <v>115</v>
      </c>
      <c r="T6" s="419" t="s">
        <v>116</v>
      </c>
      <c r="U6" s="420" t="s">
        <v>114</v>
      </c>
      <c r="V6" s="420" t="s">
        <v>115</v>
      </c>
      <c r="W6" s="420" t="s">
        <v>116</v>
      </c>
      <c r="X6" s="419" t="s">
        <v>114</v>
      </c>
      <c r="Y6" s="419" t="s">
        <v>115</v>
      </c>
      <c r="Z6" s="419" t="s">
        <v>116</v>
      </c>
      <c r="AA6" s="420" t="s">
        <v>114</v>
      </c>
      <c r="AB6" s="420" t="s">
        <v>115</v>
      </c>
      <c r="AC6" s="420" t="s">
        <v>116</v>
      </c>
      <c r="AD6" s="419" t="s">
        <v>114</v>
      </c>
      <c r="AE6" s="419" t="s">
        <v>115</v>
      </c>
      <c r="AF6" s="419" t="s">
        <v>116</v>
      </c>
      <c r="AG6" s="419" t="s">
        <v>114</v>
      </c>
      <c r="AH6" s="419" t="s">
        <v>115</v>
      </c>
      <c r="AI6" s="419" t="s">
        <v>116</v>
      </c>
      <c r="AJ6" s="419" t="s">
        <v>114</v>
      </c>
      <c r="AK6" s="419" t="s">
        <v>115</v>
      </c>
      <c r="AL6" s="419" t="s">
        <v>116</v>
      </c>
      <c r="AM6" s="419" t="s">
        <v>114</v>
      </c>
      <c r="AN6" s="419" t="s">
        <v>115</v>
      </c>
      <c r="AO6" s="419" t="s">
        <v>116</v>
      </c>
    </row>
    <row r="7" spans="1:41" s="52" customFormat="1" ht="11.25">
      <c r="A7" s="473" t="s">
        <v>122</v>
      </c>
      <c r="B7" s="474"/>
      <c r="C7" s="81"/>
      <c r="D7" s="81">
        <f>SUM(C7+D79-D8)</f>
        <v>44930103.280000001</v>
      </c>
      <c r="E7" s="85">
        <f>SUM(D7-C7)</f>
        <v>44930103.280000001</v>
      </c>
      <c r="F7" s="81"/>
      <c r="G7" s="81">
        <f>SUM(F7+G79-G8)</f>
        <v>82160045.5</v>
      </c>
      <c r="H7" s="85">
        <f>SUM(G7-F7)</f>
        <v>82160045.5</v>
      </c>
      <c r="I7" s="81"/>
      <c r="J7" s="81">
        <f>SUM(I7+J79-J8)</f>
        <v>5829765.8499999996</v>
      </c>
      <c r="K7" s="85">
        <f>SUM(J7-I7)</f>
        <v>5829765.8499999996</v>
      </c>
      <c r="L7" s="81"/>
      <c r="M7" s="81">
        <f>SUM(L7+M79-M8)</f>
        <v>4965476.33</v>
      </c>
      <c r="N7" s="85">
        <f>SUM(M7-L7)</f>
        <v>4965476.33</v>
      </c>
      <c r="O7" s="81"/>
      <c r="P7" s="81">
        <f>SUM(O7+P79-P8)</f>
        <v>15957982.539999999</v>
      </c>
      <c r="Q7" s="85">
        <f>SUM(P7-O7)</f>
        <v>15957982.539999999</v>
      </c>
      <c r="R7" s="81"/>
      <c r="S7" s="81">
        <f>SUM(R7+S79-S8)</f>
        <v>2035752.4500000002</v>
      </c>
      <c r="T7" s="85">
        <f>SUM(S7-R7)</f>
        <v>2035752.4500000002</v>
      </c>
      <c r="U7" s="90">
        <f>SUM(C7+F7+I7+L7+O7+R7)</f>
        <v>0</v>
      </c>
      <c r="V7" s="90">
        <f t="shared" ref="V7:W22" si="0">SUM(D7+G7+J7+M7+P7+S7)</f>
        <v>155879125.94999999</v>
      </c>
      <c r="W7" s="90">
        <f t="shared" si="0"/>
        <v>155879125.94999999</v>
      </c>
      <c r="X7" s="81"/>
      <c r="Y7" s="81">
        <f>+X7+Y79-Y67</f>
        <v>201920510.11000001</v>
      </c>
      <c r="Z7" s="85">
        <v>0</v>
      </c>
      <c r="AA7" s="90">
        <f>SUM(X7)</f>
        <v>0</v>
      </c>
      <c r="AB7" s="90">
        <f>SUM(Y7)</f>
        <v>201920510.11000001</v>
      </c>
      <c r="AC7" s="90">
        <f t="shared" ref="AC7:AC11" si="1">SUM(Z7)</f>
        <v>0</v>
      </c>
      <c r="AD7" s="81"/>
      <c r="AE7" s="81">
        <f>SUM(AD7+AE79-AE8)</f>
        <v>217757624.03</v>
      </c>
      <c r="AF7" s="85">
        <v>0</v>
      </c>
      <c r="AG7" s="81"/>
      <c r="AH7" s="81">
        <f>SUM(AG7+AH79-AH8)</f>
        <v>60952101</v>
      </c>
      <c r="AI7" s="85">
        <v>0</v>
      </c>
      <c r="AJ7" s="90">
        <f t="shared" ref="AJ7:AL22" si="2">SUM(AD7+AG7)</f>
        <v>0</v>
      </c>
      <c r="AK7" s="90">
        <f t="shared" si="2"/>
        <v>278709725.02999997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636509361.08999991</v>
      </c>
      <c r="AO7" s="90">
        <f t="shared" si="3"/>
        <v>155879125.94999999</v>
      </c>
    </row>
    <row r="8" spans="1:41" ht="11.25">
      <c r="A8" s="55">
        <v>1</v>
      </c>
      <c r="B8" s="56" t="s">
        <v>4</v>
      </c>
      <c r="C8" s="86">
        <f>SUM(C9+C75)</f>
        <v>149209300</v>
      </c>
      <c r="D8" s="86">
        <f t="shared" ref="D8" si="4">SUM(D9+D75)</f>
        <v>99937796.719999999</v>
      </c>
      <c r="E8" s="85">
        <f t="shared" ref="E8:E72" si="5">SUM(D8-C8)</f>
        <v>-49271503.280000001</v>
      </c>
      <c r="F8" s="86">
        <f t="shared" ref="F8:G8" si="6">SUM(F9+F75)</f>
        <v>727380900</v>
      </c>
      <c r="G8" s="86">
        <f t="shared" si="6"/>
        <v>660144854.5</v>
      </c>
      <c r="H8" s="85">
        <f t="shared" ref="H8:H72" si="7">SUM(G8-F8)</f>
        <v>-67236045.5</v>
      </c>
      <c r="I8" s="86">
        <f t="shared" ref="I8:J8" si="8">SUM(I9+I75)</f>
        <v>10792400</v>
      </c>
      <c r="J8" s="86">
        <f t="shared" si="8"/>
        <v>1861834.15</v>
      </c>
      <c r="K8" s="85">
        <f t="shared" ref="K8:K72" si="9">SUM(J8-I8)</f>
        <v>-8930565.8499999996</v>
      </c>
      <c r="L8" s="86">
        <f t="shared" ref="L8:M8" si="10">SUM(L9+L75)</f>
        <v>19670000</v>
      </c>
      <c r="M8" s="86">
        <f t="shared" si="10"/>
        <v>9034523.6699999999</v>
      </c>
      <c r="N8" s="85">
        <f t="shared" ref="N8:N72" si="11">SUM(M8-L8)</f>
        <v>-10635476.33</v>
      </c>
      <c r="O8" s="86">
        <f t="shared" ref="O8:P8" si="12">SUM(O9+O75)</f>
        <v>43938600</v>
      </c>
      <c r="P8" s="86">
        <f t="shared" si="12"/>
        <v>22810617.460000001</v>
      </c>
      <c r="Q8" s="85">
        <f t="shared" ref="Q8:Q72" si="13">SUM(P8-O8)</f>
        <v>-21127982.539999999</v>
      </c>
      <c r="R8" s="86">
        <f t="shared" ref="R8:S8" si="14">SUM(R9+R75)</f>
        <v>19466400</v>
      </c>
      <c r="S8" s="86">
        <f t="shared" si="14"/>
        <v>6830847.5499999998</v>
      </c>
      <c r="T8" s="85">
        <f t="shared" ref="T8:T74" si="15">SUM(S8-R8)</f>
        <v>-12635552.449999999</v>
      </c>
      <c r="U8" s="88">
        <f t="shared" ref="U8:W52" si="16">SUM(C8+F8+I8+L8+O8+R8)</f>
        <v>970457600</v>
      </c>
      <c r="V8" s="88">
        <f t="shared" si="0"/>
        <v>800620474.04999995</v>
      </c>
      <c r="W8" s="88">
        <f t="shared" si="0"/>
        <v>-169837125.94999999</v>
      </c>
      <c r="X8" s="86">
        <f t="shared" ref="X8:Y8" si="17">SUM(X9+X75)</f>
        <v>772753500</v>
      </c>
      <c r="Y8" s="86">
        <f t="shared" si="17"/>
        <v>467372936</v>
      </c>
      <c r="Z8" s="85">
        <f t="shared" ref="Z8:Z74" si="18">SUM(Y8-X8)</f>
        <v>-305380564</v>
      </c>
      <c r="AA8" s="88">
        <f t="shared" ref="AA8:AB11" si="19">SUM(X8)</f>
        <v>772753500</v>
      </c>
      <c r="AB8" s="88">
        <f t="shared" si="19"/>
        <v>467372936</v>
      </c>
      <c r="AC8" s="88">
        <f t="shared" si="1"/>
        <v>-305380564</v>
      </c>
      <c r="AD8" s="86">
        <f t="shared" ref="AD8:AE8" si="20">SUM(AD9+AD75)</f>
        <v>135000000</v>
      </c>
      <c r="AE8" s="86">
        <f t="shared" si="20"/>
        <v>492976</v>
      </c>
      <c r="AF8" s="85">
        <f t="shared" ref="AF8:AF72" si="21">SUM(AE8-AD8)</f>
        <v>-134507024</v>
      </c>
      <c r="AG8" s="86">
        <f t="shared" ref="AG8" si="22">SUM(AG9+AG75)</f>
        <v>8500000</v>
      </c>
      <c r="AH8" s="86">
        <f>SUM(AH9+AH75)</f>
        <v>0</v>
      </c>
      <c r="AI8" s="85">
        <f t="shared" ref="AI8:AI74" si="23">SUM(AH8-AG8)</f>
        <v>-8500000</v>
      </c>
      <c r="AJ8" s="88">
        <f t="shared" si="2"/>
        <v>143500000</v>
      </c>
      <c r="AK8" s="88">
        <f t="shared" si="2"/>
        <v>492976</v>
      </c>
      <c r="AL8" s="88">
        <f t="shared" si="2"/>
        <v>-143007024</v>
      </c>
      <c r="AM8" s="88">
        <f t="shared" ref="AM8:AO74" si="24">SUM(U8+AA8+AJ8)</f>
        <v>1886711100</v>
      </c>
      <c r="AN8" s="88">
        <f t="shared" si="3"/>
        <v>1268486386.05</v>
      </c>
      <c r="AO8" s="88">
        <f t="shared" si="3"/>
        <v>-618224713.95000005</v>
      </c>
    </row>
    <row r="9" spans="1:41" ht="11.25">
      <c r="A9" s="55">
        <v>2</v>
      </c>
      <c r="B9" s="56" t="s">
        <v>5</v>
      </c>
      <c r="C9" s="86">
        <f>SUM(C10+C63+C66)</f>
        <v>149209300</v>
      </c>
      <c r="D9" s="86">
        <f t="shared" ref="D9" si="25">SUM(D10+D63+D66)</f>
        <v>99937796.719999999</v>
      </c>
      <c r="E9" s="85">
        <f t="shared" si="5"/>
        <v>-49271503.280000001</v>
      </c>
      <c r="F9" s="86">
        <f t="shared" ref="F9:G9" si="26">SUM(F10+F63+F66)</f>
        <v>727380900</v>
      </c>
      <c r="G9" s="86">
        <f t="shared" si="26"/>
        <v>660144854.5</v>
      </c>
      <c r="H9" s="85">
        <f t="shared" si="7"/>
        <v>-67236045.5</v>
      </c>
      <c r="I9" s="86">
        <f t="shared" ref="I9:J9" si="27">SUM(I10+I63+I66)</f>
        <v>10792400</v>
      </c>
      <c r="J9" s="86">
        <f t="shared" si="27"/>
        <v>1861834.15</v>
      </c>
      <c r="K9" s="85">
        <f t="shared" si="9"/>
        <v>-8930565.8499999996</v>
      </c>
      <c r="L9" s="86">
        <f t="shared" ref="L9:M9" si="28">SUM(L10+L63+L66)</f>
        <v>19670000</v>
      </c>
      <c r="M9" s="86">
        <f t="shared" si="28"/>
        <v>9034523.6699999999</v>
      </c>
      <c r="N9" s="85">
        <f t="shared" si="11"/>
        <v>-10635476.33</v>
      </c>
      <c r="O9" s="86">
        <f t="shared" ref="O9:P9" si="29">SUM(O10+O63+O66)</f>
        <v>43938600</v>
      </c>
      <c r="P9" s="86">
        <f t="shared" si="29"/>
        <v>22810617.460000001</v>
      </c>
      <c r="Q9" s="85">
        <f t="shared" si="13"/>
        <v>-21127982.539999999</v>
      </c>
      <c r="R9" s="86">
        <f t="shared" ref="R9:S9" si="30">SUM(R10+R63+R66)</f>
        <v>19466400</v>
      </c>
      <c r="S9" s="86">
        <f t="shared" si="30"/>
        <v>6830847.5499999998</v>
      </c>
      <c r="T9" s="85">
        <f t="shared" si="15"/>
        <v>-12635552.449999999</v>
      </c>
      <c r="U9" s="88">
        <f t="shared" si="16"/>
        <v>970457600</v>
      </c>
      <c r="V9" s="88">
        <f t="shared" si="0"/>
        <v>800620474.04999995</v>
      </c>
      <c r="W9" s="88">
        <f t="shared" si="0"/>
        <v>-169837125.94999999</v>
      </c>
      <c r="X9" s="86">
        <f t="shared" ref="X9:Y9" si="31">SUM(X10+X63+X66)</f>
        <v>772753500</v>
      </c>
      <c r="Y9" s="86">
        <f t="shared" si="31"/>
        <v>467372936</v>
      </c>
      <c r="Z9" s="85">
        <f t="shared" si="18"/>
        <v>-305380564</v>
      </c>
      <c r="AA9" s="88">
        <f t="shared" si="19"/>
        <v>772753500</v>
      </c>
      <c r="AB9" s="88">
        <f t="shared" si="19"/>
        <v>467372936</v>
      </c>
      <c r="AC9" s="88">
        <f t="shared" si="1"/>
        <v>-305380564</v>
      </c>
      <c r="AD9" s="86">
        <f t="shared" ref="AD9:AE9" si="32">SUM(AD10+AD63+AD66)</f>
        <v>135000000</v>
      </c>
      <c r="AE9" s="86">
        <f t="shared" si="32"/>
        <v>492976</v>
      </c>
      <c r="AF9" s="85">
        <f t="shared" si="21"/>
        <v>-134507024</v>
      </c>
      <c r="AG9" s="86">
        <f t="shared" ref="AG9:AH9" si="33">SUM(AG10+AG63+AG66)</f>
        <v>8500000</v>
      </c>
      <c r="AH9" s="86">
        <f t="shared" si="33"/>
        <v>0</v>
      </c>
      <c r="AI9" s="85">
        <f t="shared" si="23"/>
        <v>-8500000</v>
      </c>
      <c r="AJ9" s="88">
        <f t="shared" si="2"/>
        <v>143500000</v>
      </c>
      <c r="AK9" s="88">
        <f t="shared" si="2"/>
        <v>492976</v>
      </c>
      <c r="AL9" s="88">
        <f t="shared" si="2"/>
        <v>-143007024</v>
      </c>
      <c r="AM9" s="88">
        <f t="shared" si="24"/>
        <v>1886711100</v>
      </c>
      <c r="AN9" s="88">
        <f t="shared" si="3"/>
        <v>1268486386.05</v>
      </c>
      <c r="AO9" s="88">
        <f t="shared" si="3"/>
        <v>-618224713.95000005</v>
      </c>
    </row>
    <row r="10" spans="1:41" ht="11.25">
      <c r="A10" s="55">
        <v>3</v>
      </c>
      <c r="B10" s="56" t="s">
        <v>6</v>
      </c>
      <c r="C10" s="86">
        <f>SUM(C11+C17+C23+C28+C35+C39+C44+C48+C58)</f>
        <v>148909300</v>
      </c>
      <c r="D10" s="86">
        <f t="shared" ref="D10" si="34">SUM(D11+D17+D23+D28+D35+D39+D44+D48+D58)</f>
        <v>99787796.719999999</v>
      </c>
      <c r="E10" s="85">
        <f t="shared" si="5"/>
        <v>-49121503.280000001</v>
      </c>
      <c r="F10" s="86">
        <f t="shared" ref="F10:G10" si="35">SUM(F11+F17+F23+F28+F35+F39+F44+F48+F58)</f>
        <v>726980900</v>
      </c>
      <c r="G10" s="86">
        <f t="shared" si="35"/>
        <v>659994854.5</v>
      </c>
      <c r="H10" s="85">
        <f t="shared" si="7"/>
        <v>-66986045.5</v>
      </c>
      <c r="I10" s="86">
        <f t="shared" ref="I10:J10" si="36">SUM(I11+I17+I23+I28+I35+I39+I44+I48+I58)</f>
        <v>10792400</v>
      </c>
      <c r="J10" s="86">
        <f t="shared" si="36"/>
        <v>1861834.15</v>
      </c>
      <c r="K10" s="85">
        <f t="shared" si="9"/>
        <v>-8930565.8499999996</v>
      </c>
      <c r="L10" s="86">
        <f t="shared" ref="L10:M10" si="37">SUM(L11+L17+L23+L28+L35+L39+L44+L48+L58)</f>
        <v>19670000</v>
      </c>
      <c r="M10" s="86">
        <f t="shared" si="37"/>
        <v>9034523.6699999999</v>
      </c>
      <c r="N10" s="85">
        <f t="shared" si="11"/>
        <v>-10635476.33</v>
      </c>
      <c r="O10" s="86">
        <f t="shared" ref="O10:P10" si="38">SUM(O11+O17+O23+O28+O35+O39+O44+O48+O58)</f>
        <v>43938600</v>
      </c>
      <c r="P10" s="86">
        <f t="shared" si="38"/>
        <v>22810617.460000001</v>
      </c>
      <c r="Q10" s="85">
        <f t="shared" si="13"/>
        <v>-21127982.539999999</v>
      </c>
      <c r="R10" s="86">
        <f t="shared" ref="R10:S10" si="39">SUM(R11+R17+R23+R28+R35+R39+R44+R48+R58)</f>
        <v>19466400</v>
      </c>
      <c r="S10" s="86">
        <f t="shared" si="39"/>
        <v>6830847.5499999998</v>
      </c>
      <c r="T10" s="85">
        <f t="shared" si="15"/>
        <v>-12635552.449999999</v>
      </c>
      <c r="U10" s="88">
        <f t="shared" si="16"/>
        <v>969757600</v>
      </c>
      <c r="V10" s="88">
        <f t="shared" si="0"/>
        <v>800320474.04999995</v>
      </c>
      <c r="W10" s="88">
        <f t="shared" si="0"/>
        <v>-169437125.94999999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135000000</v>
      </c>
      <c r="AE10" s="86">
        <f t="shared" si="41"/>
        <v>492976</v>
      </c>
      <c r="AF10" s="85">
        <f t="shared" si="21"/>
        <v>-134507024</v>
      </c>
      <c r="AG10" s="86">
        <f t="shared" ref="AG10:AH10" si="42">SUM(AG11+AG17+AG23+AG28+AG35+AG39+AG44+AG48+AG58)</f>
        <v>8500000</v>
      </c>
      <c r="AH10" s="86">
        <f t="shared" si="42"/>
        <v>0</v>
      </c>
      <c r="AI10" s="85">
        <f t="shared" si="23"/>
        <v>-8500000</v>
      </c>
      <c r="AJ10" s="88">
        <f t="shared" si="2"/>
        <v>143500000</v>
      </c>
      <c r="AK10" s="88">
        <f t="shared" si="2"/>
        <v>492976</v>
      </c>
      <c r="AL10" s="88">
        <f t="shared" si="2"/>
        <v>-143007024</v>
      </c>
      <c r="AM10" s="88">
        <f t="shared" si="24"/>
        <v>1113257600</v>
      </c>
      <c r="AN10" s="88">
        <f t="shared" si="3"/>
        <v>800813450.04999995</v>
      </c>
      <c r="AO10" s="88">
        <f t="shared" si="3"/>
        <v>-312444149.94999999</v>
      </c>
    </row>
    <row r="11" spans="1:41" ht="11.25">
      <c r="A11" s="55">
        <v>4</v>
      </c>
      <c r="B11" s="56" t="s">
        <v>7</v>
      </c>
      <c r="C11" s="86">
        <f t="shared" ref="C11:D11" si="43">SUM(C12:C16)</f>
        <v>108843800</v>
      </c>
      <c r="D11" s="86">
        <f t="shared" si="43"/>
        <v>87651400</v>
      </c>
      <c r="E11" s="85">
        <f t="shared" si="5"/>
        <v>-21192400</v>
      </c>
      <c r="F11" s="86">
        <f t="shared" ref="F11:G11" si="44">SUM(F12:F16)</f>
        <v>537046700</v>
      </c>
      <c r="G11" s="86">
        <f t="shared" si="44"/>
        <v>521069871</v>
      </c>
      <c r="H11" s="85">
        <f t="shared" si="7"/>
        <v>-15976829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645890500</v>
      </c>
      <c r="V11" s="88">
        <f t="shared" si="0"/>
        <v>608721271</v>
      </c>
      <c r="W11" s="88">
        <f t="shared" si="0"/>
        <v>-37169229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645890500</v>
      </c>
      <c r="AN11" s="88">
        <f t="shared" si="3"/>
        <v>608721271</v>
      </c>
      <c r="AO11" s="88">
        <f t="shared" si="3"/>
        <v>-37169229</v>
      </c>
    </row>
    <row r="12" spans="1:41" ht="11.25">
      <c r="A12" s="13">
        <v>5</v>
      </c>
      <c r="B12" s="15" t="s">
        <v>8</v>
      </c>
      <c r="C12" s="396">
        <v>46436600</v>
      </c>
      <c r="D12" s="396">
        <v>45123813</v>
      </c>
      <c r="E12" s="85">
        <f t="shared" si="5"/>
        <v>-1312787</v>
      </c>
      <c r="F12" s="396">
        <v>274400000</v>
      </c>
      <c r="G12" s="396">
        <v>278105045</v>
      </c>
      <c r="H12" s="85">
        <f t="shared" si="7"/>
        <v>3705045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320836600</v>
      </c>
      <c r="V12" s="89">
        <f t="shared" si="0"/>
        <v>323228858</v>
      </c>
      <c r="W12" s="89">
        <f t="shared" si="0"/>
        <v>2392258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320836600</v>
      </c>
      <c r="AN12" s="89">
        <f t="shared" si="3"/>
        <v>323228858</v>
      </c>
      <c r="AO12" s="89">
        <f t="shared" si="3"/>
        <v>2392258</v>
      </c>
    </row>
    <row r="13" spans="1:41" ht="11.25">
      <c r="A13" s="13">
        <v>6</v>
      </c>
      <c r="B13" s="15" t="s">
        <v>10</v>
      </c>
      <c r="C13" s="396">
        <v>38154400</v>
      </c>
      <c r="D13" s="396">
        <v>36341164</v>
      </c>
      <c r="E13" s="85">
        <f t="shared" si="5"/>
        <v>-1813236</v>
      </c>
      <c r="F13" s="396">
        <v>218400000</v>
      </c>
      <c r="G13" s="396">
        <v>205525350</v>
      </c>
      <c r="H13" s="85">
        <f t="shared" si="7"/>
        <v>-12874650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256554400</v>
      </c>
      <c r="V13" s="89">
        <f t="shared" si="0"/>
        <v>241866514</v>
      </c>
      <c r="W13" s="89">
        <f t="shared" si="0"/>
        <v>-14687886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256554400</v>
      </c>
      <c r="AN13" s="89">
        <f t="shared" si="3"/>
        <v>241866514</v>
      </c>
      <c r="AO13" s="89">
        <f t="shared" si="3"/>
        <v>-14687886</v>
      </c>
    </row>
    <row r="14" spans="1:41" ht="11.25">
      <c r="A14" s="13">
        <v>7</v>
      </c>
      <c r="B14" s="15" t="s">
        <v>11</v>
      </c>
      <c r="C14" s="396">
        <v>2640000</v>
      </c>
      <c r="D14" s="396">
        <v>1425000</v>
      </c>
      <c r="E14" s="85">
        <f t="shared" si="5"/>
        <v>-1215000</v>
      </c>
      <c r="F14" s="396">
        <v>20400000</v>
      </c>
      <c r="G14" s="396">
        <v>15512923</v>
      </c>
      <c r="H14" s="85">
        <f t="shared" si="7"/>
        <v>-4887077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23040000</v>
      </c>
      <c r="V14" s="89">
        <f t="shared" si="0"/>
        <v>16937923</v>
      </c>
      <c r="W14" s="89">
        <f t="shared" si="0"/>
        <v>-6102077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23040000</v>
      </c>
      <c r="AN14" s="89">
        <f t="shared" si="3"/>
        <v>16937923</v>
      </c>
      <c r="AO14" s="89">
        <f t="shared" si="3"/>
        <v>-6102077</v>
      </c>
    </row>
    <row r="15" spans="1:41" ht="11.25">
      <c r="A15" s="13">
        <v>8</v>
      </c>
      <c r="B15" s="15" t="s">
        <v>12</v>
      </c>
      <c r="C15" s="396">
        <v>21612800</v>
      </c>
      <c r="D15" s="397">
        <v>4761423</v>
      </c>
      <c r="E15" s="85">
        <f t="shared" si="5"/>
        <v>-16851377</v>
      </c>
      <c r="F15" s="84">
        <v>23846700</v>
      </c>
      <c r="G15" s="84">
        <v>21926553</v>
      </c>
      <c r="H15" s="85">
        <f t="shared" si="7"/>
        <v>-1920147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45459500</v>
      </c>
      <c r="V15" s="89">
        <f t="shared" si="0"/>
        <v>26687976</v>
      </c>
      <c r="W15" s="89">
        <f t="shared" si="0"/>
        <v>-18771524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45459500</v>
      </c>
      <c r="AN15" s="89">
        <f t="shared" si="3"/>
        <v>26687976</v>
      </c>
      <c r="AO15" s="89">
        <f t="shared" si="3"/>
        <v>-18771524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13250000</v>
      </c>
      <c r="D17" s="86">
        <f>SUM(D18:D22)</f>
        <v>9645946.7199999988</v>
      </c>
      <c r="E17" s="85">
        <f t="shared" si="5"/>
        <v>-3604053.2800000012</v>
      </c>
      <c r="F17" s="86">
        <f>SUM(F18:F22)</f>
        <v>67573200</v>
      </c>
      <c r="G17" s="86">
        <f>SUM(G18:G22)</f>
        <v>65233791</v>
      </c>
      <c r="H17" s="85">
        <f t="shared" si="7"/>
        <v>-2339409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80823200</v>
      </c>
      <c r="V17" s="88">
        <f t="shared" si="0"/>
        <v>74879737.719999999</v>
      </c>
      <c r="W17" s="88">
        <f t="shared" si="0"/>
        <v>-5943462.2800000012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80823200</v>
      </c>
      <c r="AN17" s="88">
        <f t="shared" si="3"/>
        <v>74879737.719999999</v>
      </c>
      <c r="AO17" s="88">
        <f t="shared" si="3"/>
        <v>-5943462.2800000012</v>
      </c>
    </row>
    <row r="18" spans="1:41" ht="11.25">
      <c r="A18" s="13">
        <v>11</v>
      </c>
      <c r="B18" s="15" t="s">
        <v>13</v>
      </c>
      <c r="C18" s="396">
        <v>9095300</v>
      </c>
      <c r="D18" s="396">
        <v>5546846.7199999997</v>
      </c>
      <c r="E18" s="85">
        <f t="shared" si="5"/>
        <v>-3548453.2800000003</v>
      </c>
      <c r="F18" s="396">
        <v>46090600</v>
      </c>
      <c r="G18" s="109">
        <v>43848191</v>
      </c>
      <c r="H18" s="85">
        <f t="shared" si="7"/>
        <v>-2242409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55185900</v>
      </c>
      <c r="V18" s="89">
        <f t="shared" si="0"/>
        <v>49395037.719999999</v>
      </c>
      <c r="W18" s="89">
        <f t="shared" si="0"/>
        <v>-5790862.2800000003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55185900</v>
      </c>
      <c r="AN18" s="89">
        <f t="shared" si="3"/>
        <v>49395037.719999999</v>
      </c>
      <c r="AO18" s="89">
        <f t="shared" si="3"/>
        <v>-5790862.2800000003</v>
      </c>
    </row>
    <row r="19" spans="1:41" ht="11.25">
      <c r="A19" s="13">
        <v>12</v>
      </c>
      <c r="B19" s="15" t="s">
        <v>14</v>
      </c>
      <c r="C19" s="396">
        <v>1038700</v>
      </c>
      <c r="D19" s="396">
        <v>1024800</v>
      </c>
      <c r="E19" s="85">
        <f t="shared" si="5"/>
        <v>-13900</v>
      </c>
      <c r="F19" s="396">
        <v>5370500</v>
      </c>
      <c r="G19" s="109">
        <v>5346300</v>
      </c>
      <c r="H19" s="85">
        <f t="shared" si="7"/>
        <v>-24200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6409200</v>
      </c>
      <c r="V19" s="89">
        <f t="shared" si="0"/>
        <v>6371100</v>
      </c>
      <c r="W19" s="89">
        <f t="shared" si="0"/>
        <v>-38100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6409200</v>
      </c>
      <c r="AN19" s="89">
        <f t="shared" si="3"/>
        <v>6371100</v>
      </c>
      <c r="AO19" s="89">
        <f t="shared" si="3"/>
        <v>-38100</v>
      </c>
    </row>
    <row r="20" spans="1:41" ht="11.25">
      <c r="A20" s="13">
        <v>13</v>
      </c>
      <c r="B20" s="15" t="s">
        <v>15</v>
      </c>
      <c r="C20" s="396">
        <v>519300</v>
      </c>
      <c r="D20" s="396">
        <v>512500</v>
      </c>
      <c r="E20" s="85">
        <f t="shared" si="5"/>
        <v>-6800</v>
      </c>
      <c r="F20" s="396">
        <v>2685600</v>
      </c>
      <c r="G20" s="109">
        <v>2673400</v>
      </c>
      <c r="H20" s="85">
        <f t="shared" si="7"/>
        <v>-12200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3204900</v>
      </c>
      <c r="V20" s="89">
        <f t="shared" si="0"/>
        <v>3185900</v>
      </c>
      <c r="W20" s="89">
        <f t="shared" si="0"/>
        <v>-19000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3204900</v>
      </c>
      <c r="AN20" s="89">
        <f t="shared" si="3"/>
        <v>3185900</v>
      </c>
      <c r="AO20" s="89">
        <f t="shared" si="3"/>
        <v>-19000</v>
      </c>
    </row>
    <row r="21" spans="1:41" ht="11.25">
      <c r="A21" s="13">
        <v>14</v>
      </c>
      <c r="B21" s="15" t="s">
        <v>17</v>
      </c>
      <c r="C21" s="396">
        <v>519300</v>
      </c>
      <c r="D21" s="396">
        <v>512500</v>
      </c>
      <c r="E21" s="85">
        <f t="shared" si="5"/>
        <v>-6800</v>
      </c>
      <c r="F21" s="396">
        <v>2685600</v>
      </c>
      <c r="G21" s="109">
        <v>2673400</v>
      </c>
      <c r="H21" s="85">
        <f t="shared" si="7"/>
        <v>-12200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3204900</v>
      </c>
      <c r="V21" s="89">
        <f t="shared" si="0"/>
        <v>3185900</v>
      </c>
      <c r="W21" s="89">
        <f t="shared" si="0"/>
        <v>-19000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3204900</v>
      </c>
      <c r="AN21" s="89">
        <f t="shared" si="3"/>
        <v>3185900</v>
      </c>
      <c r="AO21" s="89">
        <f t="shared" si="3"/>
        <v>-19000</v>
      </c>
    </row>
    <row r="22" spans="1:41" ht="11.25">
      <c r="A22" s="13">
        <v>15</v>
      </c>
      <c r="B22" s="15" t="s">
        <v>18</v>
      </c>
      <c r="C22" s="396">
        <v>2077400</v>
      </c>
      <c r="D22" s="396">
        <v>2049300</v>
      </c>
      <c r="E22" s="85">
        <f t="shared" si="5"/>
        <v>-28100</v>
      </c>
      <c r="F22" s="396">
        <v>10740900</v>
      </c>
      <c r="G22" s="109">
        <v>10692500</v>
      </c>
      <c r="H22" s="85">
        <f t="shared" si="7"/>
        <v>-48400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12818300</v>
      </c>
      <c r="V22" s="89">
        <f t="shared" si="0"/>
        <v>12741800</v>
      </c>
      <c r="W22" s="89">
        <f t="shared" si="0"/>
        <v>-76500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12818300</v>
      </c>
      <c r="AN22" s="89">
        <f t="shared" si="3"/>
        <v>12741800</v>
      </c>
      <c r="AO22" s="89">
        <f t="shared" si="3"/>
        <v>-76500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16789900</v>
      </c>
      <c r="G23" s="86">
        <f>SUM(G24:G27)</f>
        <v>15243949.800000001</v>
      </c>
      <c r="H23" s="85">
        <f t="shared" si="7"/>
        <v>-1545950.1999999993</v>
      </c>
      <c r="I23" s="86">
        <f>SUM(I24:I27)</f>
        <v>8792400</v>
      </c>
      <c r="J23" s="86">
        <f>SUM(J24:J27)</f>
        <v>1861834.15</v>
      </c>
      <c r="K23" s="85">
        <f t="shared" si="9"/>
        <v>-6930565.8499999996</v>
      </c>
      <c r="L23" s="86">
        <f>SUM(L24:L27)</f>
        <v>16670000</v>
      </c>
      <c r="M23" s="86">
        <f>SUM(M24:M27)</f>
        <v>8207308.6699999999</v>
      </c>
      <c r="N23" s="85">
        <f t="shared" si="11"/>
        <v>-8462691.3300000001</v>
      </c>
      <c r="O23" s="86">
        <f>SUM(O24:O27)</f>
        <v>40938600</v>
      </c>
      <c r="P23" s="86">
        <f>SUM(P24:P27)</f>
        <v>20713617.460000001</v>
      </c>
      <c r="Q23" s="85">
        <f t="shared" si="13"/>
        <v>-20224982.539999999</v>
      </c>
      <c r="R23" s="86">
        <f>SUM(R24:R27)</f>
        <v>16466400</v>
      </c>
      <c r="S23" s="86">
        <f>SUM(S24:S27)</f>
        <v>3868847.55</v>
      </c>
      <c r="T23" s="85">
        <f t="shared" si="15"/>
        <v>-12597552.449999999</v>
      </c>
      <c r="U23" s="88">
        <f t="shared" si="16"/>
        <v>99657300</v>
      </c>
      <c r="V23" s="88">
        <f t="shared" si="16"/>
        <v>49895557.629999995</v>
      </c>
      <c r="W23" s="88">
        <f t="shared" si="16"/>
        <v>-49761742.370000005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99657300</v>
      </c>
      <c r="AN23" s="88">
        <f t="shared" si="24"/>
        <v>49895557.629999995</v>
      </c>
      <c r="AO23" s="88">
        <f t="shared" si="24"/>
        <v>-49761742.370000005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13368700</v>
      </c>
      <c r="G24" s="396">
        <v>15243949.800000001</v>
      </c>
      <c r="H24" s="85">
        <f t="shared" si="7"/>
        <v>1875249.8000000007</v>
      </c>
      <c r="I24" s="396">
        <v>2387800</v>
      </c>
      <c r="J24" s="396">
        <v>1861834.15</v>
      </c>
      <c r="K24" s="85">
        <f t="shared" si="9"/>
        <v>-525965.85000000009</v>
      </c>
      <c r="L24" s="396">
        <v>8670000</v>
      </c>
      <c r="M24" s="396">
        <v>8207308.6699999999</v>
      </c>
      <c r="N24" s="85">
        <f>SUM(M24-L24)</f>
        <v>-462691.33000000007</v>
      </c>
      <c r="O24" s="396">
        <v>17010000</v>
      </c>
      <c r="P24" s="396">
        <v>13258617.460000001</v>
      </c>
      <c r="Q24" s="85">
        <f t="shared" si="13"/>
        <v>-3751382.5399999991</v>
      </c>
      <c r="R24" s="396">
        <v>10026400</v>
      </c>
      <c r="S24" s="396">
        <v>3868847.55</v>
      </c>
      <c r="T24" s="85">
        <f t="shared" si="15"/>
        <v>-6157552.4500000002</v>
      </c>
      <c r="U24" s="89">
        <f t="shared" si="16"/>
        <v>51462900</v>
      </c>
      <c r="V24" s="89">
        <f t="shared" si="16"/>
        <v>42440557.629999995</v>
      </c>
      <c r="W24" s="89">
        <f t="shared" si="16"/>
        <v>-9022342.3699999992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51462900</v>
      </c>
      <c r="AN24" s="89">
        <f t="shared" si="24"/>
        <v>42440557.629999995</v>
      </c>
      <c r="AO24" s="89">
        <f t="shared" si="24"/>
        <v>-9022342.3699999992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3000000</v>
      </c>
      <c r="G25" s="397">
        <v>0</v>
      </c>
      <c r="H25" s="85">
        <f t="shared" si="7"/>
        <v>-3000000</v>
      </c>
      <c r="I25" s="396">
        <v>6000000</v>
      </c>
      <c r="J25" s="397">
        <v>0</v>
      </c>
      <c r="K25" s="85">
        <f t="shared" si="9"/>
        <v>-6000000</v>
      </c>
      <c r="L25" s="396">
        <v>8000000</v>
      </c>
      <c r="M25" s="397">
        <v>0</v>
      </c>
      <c r="N25" s="85">
        <f>SUM(M25-L25)</f>
        <v>-8000000</v>
      </c>
      <c r="O25" s="396">
        <v>23928600</v>
      </c>
      <c r="P25" s="397">
        <v>7155000</v>
      </c>
      <c r="Q25" s="85">
        <f t="shared" si="13"/>
        <v>-16773600</v>
      </c>
      <c r="R25" s="396">
        <v>5000000</v>
      </c>
      <c r="S25" s="397">
        <v>0</v>
      </c>
      <c r="T25" s="85">
        <f t="shared" si="15"/>
        <v>-5000000</v>
      </c>
      <c r="U25" s="89">
        <f t="shared" si="16"/>
        <v>45928600</v>
      </c>
      <c r="V25" s="89">
        <f t="shared" si="16"/>
        <v>7155000</v>
      </c>
      <c r="W25" s="89">
        <f t="shared" si="16"/>
        <v>-38773600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45928600</v>
      </c>
      <c r="AN25" s="89">
        <f t="shared" si="24"/>
        <v>7155000</v>
      </c>
      <c r="AO25" s="89">
        <f t="shared" si="24"/>
        <v>-38773600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7">
        <v>421200</v>
      </c>
      <c r="G26" s="397">
        <v>0</v>
      </c>
      <c r="H26" s="85">
        <f t="shared" si="7"/>
        <v>-421200</v>
      </c>
      <c r="I26" s="396">
        <v>404600</v>
      </c>
      <c r="J26" s="397">
        <v>0</v>
      </c>
      <c r="K26" s="85">
        <f t="shared" si="9"/>
        <v>-404600</v>
      </c>
      <c r="L26" s="87"/>
      <c r="M26" s="87"/>
      <c r="N26" s="85">
        <f>SUM(M26-L26)</f>
        <v>0</v>
      </c>
      <c r="O26" s="396">
        <v>0</v>
      </c>
      <c r="P26" s="397">
        <v>300000</v>
      </c>
      <c r="Q26" s="85">
        <f t="shared" si="13"/>
        <v>300000</v>
      </c>
      <c r="R26" s="396">
        <v>1440000</v>
      </c>
      <c r="S26" s="397">
        <v>0</v>
      </c>
      <c r="T26" s="85">
        <f t="shared" si="15"/>
        <v>-1440000</v>
      </c>
      <c r="U26" s="89">
        <f t="shared" si="16"/>
        <v>2265800</v>
      </c>
      <c r="V26" s="89">
        <f t="shared" si="16"/>
        <v>300000</v>
      </c>
      <c r="W26" s="89">
        <f t="shared" si="16"/>
        <v>-1965800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2265800</v>
      </c>
      <c r="AN26" s="89">
        <f t="shared" si="24"/>
        <v>300000</v>
      </c>
      <c r="AO26" s="89">
        <f t="shared" si="24"/>
        <v>-1965800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1700000</v>
      </c>
      <c r="D28" s="86">
        <f>SUM(D29:D34)</f>
        <v>501500</v>
      </c>
      <c r="E28" s="85">
        <f t="shared" si="5"/>
        <v>-1198500</v>
      </c>
      <c r="F28" s="86">
        <f>SUM(F29:F34)</f>
        <v>13976500</v>
      </c>
      <c r="G28" s="86">
        <f>SUM(G29:G34)</f>
        <v>13177191.699999999</v>
      </c>
      <c r="H28" s="85">
        <f t="shared" si="7"/>
        <v>-799308.30000000075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15676500</v>
      </c>
      <c r="V28" s="88">
        <f t="shared" si="16"/>
        <v>13678691.699999999</v>
      </c>
      <c r="W28" s="88">
        <f t="shared" si="16"/>
        <v>-1997808.3000000007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15676500</v>
      </c>
      <c r="AN28" s="88">
        <f t="shared" si="24"/>
        <v>13678691.699999999</v>
      </c>
      <c r="AO28" s="88">
        <f t="shared" si="24"/>
        <v>-1997808.3000000007</v>
      </c>
    </row>
    <row r="29" spans="1:41" ht="11.25">
      <c r="A29" s="13">
        <v>22</v>
      </c>
      <c r="B29" s="1" t="s">
        <v>22</v>
      </c>
      <c r="C29" s="396">
        <v>100000</v>
      </c>
      <c r="D29" s="94">
        <v>195000</v>
      </c>
      <c r="E29" s="85">
        <f t="shared" si="5"/>
        <v>95000</v>
      </c>
      <c r="F29" s="396">
        <v>1711500</v>
      </c>
      <c r="G29" s="109">
        <v>653700</v>
      </c>
      <c r="H29" s="85">
        <f t="shared" si="7"/>
        <v>-1057800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1811500</v>
      </c>
      <c r="V29" s="89">
        <f t="shared" si="16"/>
        <v>848700</v>
      </c>
      <c r="W29" s="89">
        <f t="shared" si="16"/>
        <v>-962800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1811500</v>
      </c>
      <c r="AN29" s="89">
        <f t="shared" si="24"/>
        <v>848700</v>
      </c>
      <c r="AO29" s="89">
        <f t="shared" si="24"/>
        <v>-962800</v>
      </c>
    </row>
    <row r="30" spans="1:41" ht="11.25">
      <c r="A30" s="13">
        <v>23</v>
      </c>
      <c r="B30" s="1" t="s">
        <v>23</v>
      </c>
      <c r="C30" s="396">
        <v>1000000</v>
      </c>
      <c r="D30" s="94">
        <v>0</v>
      </c>
      <c r="E30" s="85">
        <f t="shared" si="5"/>
        <v>-1000000</v>
      </c>
      <c r="F30" s="396">
        <v>9185000</v>
      </c>
      <c r="G30" s="109">
        <v>11602335</v>
      </c>
      <c r="H30" s="85">
        <f t="shared" si="7"/>
        <v>2417335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10185000</v>
      </c>
      <c r="V30" s="89">
        <f t="shared" si="16"/>
        <v>11602335</v>
      </c>
      <c r="W30" s="89">
        <f t="shared" si="16"/>
        <v>1417335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10185000</v>
      </c>
      <c r="AN30" s="89">
        <f t="shared" si="24"/>
        <v>11602335</v>
      </c>
      <c r="AO30" s="89">
        <f t="shared" si="24"/>
        <v>1417335</v>
      </c>
    </row>
    <row r="31" spans="1:41" ht="11.25">
      <c r="A31" s="13">
        <v>24</v>
      </c>
      <c r="B31" s="1" t="s">
        <v>24</v>
      </c>
      <c r="C31" s="396">
        <v>300000</v>
      </c>
      <c r="D31" s="94">
        <v>264000</v>
      </c>
      <c r="E31" s="85">
        <f t="shared" si="5"/>
        <v>-36000</v>
      </c>
      <c r="F31" s="396">
        <v>1580000</v>
      </c>
      <c r="G31" s="109">
        <v>671156.7</v>
      </c>
      <c r="H31" s="85">
        <f t="shared" si="7"/>
        <v>-908843.3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1880000</v>
      </c>
      <c r="V31" s="89">
        <f t="shared" si="16"/>
        <v>935156.7</v>
      </c>
      <c r="W31" s="89">
        <f t="shared" si="16"/>
        <v>-944843.3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1880000</v>
      </c>
      <c r="AN31" s="89">
        <f t="shared" si="24"/>
        <v>935156.7</v>
      </c>
      <c r="AO31" s="89">
        <f t="shared" si="24"/>
        <v>-944843.3</v>
      </c>
    </row>
    <row r="32" spans="1:41" ht="11.25">
      <c r="A32" s="13">
        <v>25</v>
      </c>
      <c r="B32" s="1" t="s">
        <v>25</v>
      </c>
      <c r="C32" s="84"/>
      <c r="D32" s="84"/>
      <c r="E32" s="85">
        <f>SUM(D32-C32)</f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>SUM(C32+F32+I32+L32+O32+R32)</f>
        <v>0</v>
      </c>
      <c r="V32" s="89">
        <f>SUM(D32+G32+J32+M32+P32+S32)</f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0</v>
      </c>
      <c r="W33" s="89">
        <f t="shared" si="16"/>
        <v>-140000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0</v>
      </c>
      <c r="AO33" s="89">
        <f t="shared" si="24"/>
        <v>-140000</v>
      </c>
    </row>
    <row r="34" spans="1:41" ht="11.25">
      <c r="A34" s="13">
        <v>27</v>
      </c>
      <c r="B34" s="1" t="s">
        <v>27</v>
      </c>
      <c r="C34" s="396">
        <v>300000</v>
      </c>
      <c r="D34" s="84">
        <v>42500</v>
      </c>
      <c r="E34" s="85">
        <f>SUM(D34-C34)</f>
        <v>-257500</v>
      </c>
      <c r="F34" s="396">
        <v>1360000</v>
      </c>
      <c r="G34" s="397">
        <v>250000</v>
      </c>
      <c r="H34" s="85">
        <f t="shared" si="7"/>
        <v>-1110000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>SUM(C34+F34+I34+L34+O34+R34)</f>
        <v>1660000</v>
      </c>
      <c r="V34" s="89">
        <f>SUM(D34+G34+J34+M34+P34+S34)</f>
        <v>292500</v>
      </c>
      <c r="W34" s="89">
        <f t="shared" si="16"/>
        <v>-1367500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1660000</v>
      </c>
      <c r="AN34" s="89">
        <f t="shared" si="24"/>
        <v>292500</v>
      </c>
      <c r="AO34" s="89">
        <f t="shared" si="24"/>
        <v>-1367500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400000</v>
      </c>
      <c r="G35" s="86">
        <f>SUM(G36:G38)</f>
        <v>0</v>
      </c>
      <c r="H35" s="85">
        <f t="shared" si="7"/>
        <v>-400000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400000</v>
      </c>
      <c r="V35" s="88">
        <f t="shared" si="16"/>
        <v>0</v>
      </c>
      <c r="W35" s="88">
        <f t="shared" si="16"/>
        <v>-400000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400000</v>
      </c>
      <c r="AN35" s="88">
        <f t="shared" si="24"/>
        <v>0</v>
      </c>
      <c r="AO35" s="88">
        <f t="shared" si="24"/>
        <v>-400000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400000</v>
      </c>
      <c r="G38" s="84">
        <v>0</v>
      </c>
      <c r="H38" s="85">
        <f t="shared" si="7"/>
        <v>-400000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400000</v>
      </c>
      <c r="V38" s="89">
        <f t="shared" si="16"/>
        <v>0</v>
      </c>
      <c r="W38" s="89">
        <f t="shared" si="16"/>
        <v>-400000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400000</v>
      </c>
      <c r="AN38" s="89">
        <f t="shared" si="24"/>
        <v>0</v>
      </c>
      <c r="AO38" s="89">
        <f t="shared" si="24"/>
        <v>-400000</v>
      </c>
    </row>
    <row r="39" spans="1:41" ht="11.25">
      <c r="A39" s="55">
        <v>32</v>
      </c>
      <c r="B39" s="56" t="s">
        <v>37</v>
      </c>
      <c r="C39" s="86">
        <f>SUM(C40:C43)</f>
        <v>6000000</v>
      </c>
      <c r="D39" s="86">
        <f>SUM(D40:D43)</f>
        <v>0</v>
      </c>
      <c r="E39" s="85">
        <f t="shared" si="5"/>
        <v>-6000000</v>
      </c>
      <c r="F39" s="86">
        <f>SUM(F40:F43)</f>
        <v>7500000</v>
      </c>
      <c r="G39" s="86">
        <f>SUM(G40:G43)</f>
        <v>7457100</v>
      </c>
      <c r="H39" s="85">
        <f t="shared" si="7"/>
        <v>-42900</v>
      </c>
      <c r="I39" s="86">
        <f>SUM(I40:I43)</f>
        <v>2000000</v>
      </c>
      <c r="J39" s="86">
        <f>SUM(J40:J43)</f>
        <v>0</v>
      </c>
      <c r="K39" s="85">
        <f t="shared" si="9"/>
        <v>-2000000</v>
      </c>
      <c r="L39" s="86">
        <f>SUM(L40:L43)</f>
        <v>3000000</v>
      </c>
      <c r="M39" s="86">
        <f>SUM(M40:M43)</f>
        <v>827215</v>
      </c>
      <c r="N39" s="85">
        <f t="shared" si="11"/>
        <v>-2172785</v>
      </c>
      <c r="O39" s="86">
        <f>SUM(O40:O43)</f>
        <v>3000000</v>
      </c>
      <c r="P39" s="86">
        <f>SUM(P40:P43)</f>
        <v>2097000</v>
      </c>
      <c r="Q39" s="85">
        <f t="shared" si="13"/>
        <v>-903000</v>
      </c>
      <c r="R39" s="86">
        <f>SUM(R40:R43)</f>
        <v>3000000</v>
      </c>
      <c r="S39" s="86">
        <f>SUM(S40:S43)</f>
        <v>2962000</v>
      </c>
      <c r="T39" s="85">
        <f t="shared" si="15"/>
        <v>-38000</v>
      </c>
      <c r="U39" s="88">
        <f t="shared" si="16"/>
        <v>24500000</v>
      </c>
      <c r="V39" s="88">
        <f t="shared" si="16"/>
        <v>13343315</v>
      </c>
      <c r="W39" s="88">
        <f t="shared" si="16"/>
        <v>-11156685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24500000</v>
      </c>
      <c r="AN39" s="88">
        <f t="shared" si="24"/>
        <v>13343315</v>
      </c>
      <c r="AO39" s="88">
        <f t="shared" si="24"/>
        <v>-11156685</v>
      </c>
    </row>
    <row r="40" spans="1:41" ht="11.25">
      <c r="A40" s="13">
        <v>33</v>
      </c>
      <c r="B40" s="1" t="s">
        <v>31</v>
      </c>
      <c r="C40" s="396">
        <v>6000000</v>
      </c>
      <c r="D40" s="84">
        <v>0</v>
      </c>
      <c r="E40" s="85">
        <f t="shared" si="5"/>
        <v>-6000000</v>
      </c>
      <c r="F40" s="84">
        <v>2000000</v>
      </c>
      <c r="G40" s="84">
        <v>4685200</v>
      </c>
      <c r="H40" s="85">
        <f t="shared" si="7"/>
        <v>2685200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8000000</v>
      </c>
      <c r="V40" s="89">
        <f t="shared" si="16"/>
        <v>4685200</v>
      </c>
      <c r="W40" s="89">
        <f t="shared" si="16"/>
        <v>-3314800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8000000</v>
      </c>
      <c r="AN40" s="89">
        <f t="shared" si="24"/>
        <v>4685200</v>
      </c>
      <c r="AO40" s="89">
        <f t="shared" si="24"/>
        <v>-3314800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396">
        <v>5500000</v>
      </c>
      <c r="G43" s="397">
        <v>2771900</v>
      </c>
      <c r="H43" s="85">
        <f t="shared" si="7"/>
        <v>-2728100</v>
      </c>
      <c r="I43" s="109">
        <v>2000000</v>
      </c>
      <c r="J43" s="87">
        <v>0</v>
      </c>
      <c r="K43" s="85">
        <f t="shared" si="9"/>
        <v>-2000000</v>
      </c>
      <c r="L43" s="109">
        <v>3000000</v>
      </c>
      <c r="M43" s="87">
        <v>827215</v>
      </c>
      <c r="N43" s="85">
        <f t="shared" si="11"/>
        <v>-2172785</v>
      </c>
      <c r="O43" s="109">
        <v>3000000</v>
      </c>
      <c r="P43" s="87">
        <v>2097000</v>
      </c>
      <c r="Q43" s="85">
        <f t="shared" si="13"/>
        <v>-903000</v>
      </c>
      <c r="R43" s="109">
        <v>3000000</v>
      </c>
      <c r="S43" s="109">
        <v>2962000</v>
      </c>
      <c r="T43" s="85">
        <f t="shared" si="15"/>
        <v>-38000</v>
      </c>
      <c r="U43" s="89">
        <f t="shared" si="16"/>
        <v>16500000</v>
      </c>
      <c r="V43" s="89">
        <f t="shared" si="16"/>
        <v>8658115</v>
      </c>
      <c r="W43" s="89">
        <f t="shared" si="16"/>
        <v>-7841885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16500000</v>
      </c>
      <c r="AN43" s="89">
        <f t="shared" si="24"/>
        <v>8658115</v>
      </c>
      <c r="AO43" s="89">
        <f t="shared" si="24"/>
        <v>-7841885</v>
      </c>
    </row>
    <row r="44" spans="1:41" ht="11.25">
      <c r="A44" s="55">
        <v>37</v>
      </c>
      <c r="B44" s="56" t="s">
        <v>38</v>
      </c>
      <c r="C44" s="86">
        <f>SUM(C45:C47)</f>
        <v>736700</v>
      </c>
      <c r="D44" s="86">
        <f>SUM(D45:D47)</f>
        <v>560000</v>
      </c>
      <c r="E44" s="85">
        <f t="shared" si="5"/>
        <v>-176700</v>
      </c>
      <c r="F44" s="86">
        <f>SUM(F45:F47)</f>
        <v>3400000</v>
      </c>
      <c r="G44" s="86">
        <f>SUM(G45:G47)</f>
        <v>3390000</v>
      </c>
      <c r="H44" s="85">
        <f t="shared" si="7"/>
        <v>-10000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4136700</v>
      </c>
      <c r="V44" s="88">
        <f t="shared" si="16"/>
        <v>3950000</v>
      </c>
      <c r="W44" s="88">
        <f t="shared" si="16"/>
        <v>-186700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4136700</v>
      </c>
      <c r="AN44" s="88">
        <f t="shared" si="24"/>
        <v>3950000</v>
      </c>
      <c r="AO44" s="88">
        <f t="shared" si="24"/>
        <v>-186700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396">
        <v>736700</v>
      </c>
      <c r="D46" s="84">
        <v>560000</v>
      </c>
      <c r="E46" s="85">
        <f t="shared" si="5"/>
        <v>-176700</v>
      </c>
      <c r="F46" s="396">
        <v>3400000</v>
      </c>
      <c r="G46" s="397">
        <v>3390000</v>
      </c>
      <c r="H46" s="85">
        <f t="shared" si="7"/>
        <v>-10000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4136700</v>
      </c>
      <c r="V46" s="89">
        <f t="shared" si="16"/>
        <v>3950000</v>
      </c>
      <c r="W46" s="89">
        <f t="shared" si="16"/>
        <v>-186700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4136700</v>
      </c>
      <c r="AN46" s="89">
        <f t="shared" si="24"/>
        <v>3950000</v>
      </c>
      <c r="AO46" s="89">
        <f t="shared" si="24"/>
        <v>-186700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16478800</v>
      </c>
      <c r="D48" s="86">
        <f>SUM(D49:D57)</f>
        <v>645600</v>
      </c>
      <c r="E48" s="85">
        <f t="shared" si="5"/>
        <v>-15833200</v>
      </c>
      <c r="F48" s="86">
        <f>SUM(F49:F57)</f>
        <v>73394600</v>
      </c>
      <c r="G48" s="86">
        <f>SUM(G49:G57)</f>
        <v>30874951</v>
      </c>
      <c r="H48" s="85">
        <f t="shared" si="7"/>
        <v>-42519649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89873400</v>
      </c>
      <c r="V48" s="88">
        <f t="shared" si="16"/>
        <v>31520551</v>
      </c>
      <c r="W48" s="88">
        <f t="shared" si="16"/>
        <v>-58352849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135000000</v>
      </c>
      <c r="AE48" s="86">
        <f>SUM(AE49:AE57)</f>
        <v>492976</v>
      </c>
      <c r="AF48" s="85">
        <f t="shared" si="21"/>
        <v>-134507024</v>
      </c>
      <c r="AG48" s="86">
        <f>SUM(AG49:AG57)</f>
        <v>8500000</v>
      </c>
      <c r="AH48" s="86">
        <f>SUM(AH49:AH57)</f>
        <v>0</v>
      </c>
      <c r="AI48" s="85">
        <f t="shared" si="23"/>
        <v>-8500000</v>
      </c>
      <c r="AJ48" s="88">
        <f t="shared" si="53"/>
        <v>143500000</v>
      </c>
      <c r="AK48" s="88">
        <f t="shared" si="53"/>
        <v>492976</v>
      </c>
      <c r="AL48" s="88">
        <f t="shared" si="53"/>
        <v>-143007024</v>
      </c>
      <c r="AM48" s="88">
        <f t="shared" si="24"/>
        <v>233373400</v>
      </c>
      <c r="AN48" s="88">
        <f t="shared" si="24"/>
        <v>32013527</v>
      </c>
      <c r="AO48" s="88">
        <f t="shared" si="24"/>
        <v>-201359873</v>
      </c>
    </row>
    <row r="49" spans="1:41" ht="11.25">
      <c r="A49" s="13">
        <v>42</v>
      </c>
      <c r="B49" s="1" t="s">
        <v>74</v>
      </c>
      <c r="C49" s="396">
        <v>16478800</v>
      </c>
      <c r="D49" s="84">
        <v>645600</v>
      </c>
      <c r="E49" s="85">
        <f t="shared" si="5"/>
        <v>-15833200</v>
      </c>
      <c r="F49" s="396">
        <v>70907800</v>
      </c>
      <c r="G49" s="397">
        <v>29185935</v>
      </c>
      <c r="H49" s="85">
        <f t="shared" si="7"/>
        <v>-41721865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87386600</v>
      </c>
      <c r="V49" s="89">
        <f t="shared" si="16"/>
        <v>29831535</v>
      </c>
      <c r="W49" s="89">
        <f t="shared" si="16"/>
        <v>-57555065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396">
        <v>135000000</v>
      </c>
      <c r="AE49" s="397">
        <v>492976</v>
      </c>
      <c r="AF49" s="85">
        <f t="shared" si="21"/>
        <v>-134507024</v>
      </c>
      <c r="AG49" s="396">
        <v>8500000</v>
      </c>
      <c r="AH49" s="397">
        <v>0</v>
      </c>
      <c r="AI49" s="85">
        <f t="shared" si="23"/>
        <v>-8500000</v>
      </c>
      <c r="AJ49" s="89">
        <f t="shared" si="53"/>
        <v>143500000</v>
      </c>
      <c r="AK49" s="89">
        <f t="shared" si="53"/>
        <v>492976</v>
      </c>
      <c r="AL49" s="89">
        <f t="shared" si="53"/>
        <v>-143007024</v>
      </c>
      <c r="AM49" s="89">
        <f t="shared" si="24"/>
        <v>230886600</v>
      </c>
      <c r="AN49" s="89">
        <f t="shared" si="24"/>
        <v>30324511</v>
      </c>
      <c r="AO49" s="89">
        <f t="shared" si="24"/>
        <v>-200562089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950000</v>
      </c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950000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950000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266481</v>
      </c>
      <c r="H52" s="85">
        <f t="shared" si="7"/>
        <v>-23319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266481</v>
      </c>
      <c r="W52" s="89">
        <f t="shared" si="54"/>
        <v>-23319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266481</v>
      </c>
      <c r="AO52" s="89">
        <f t="shared" si="24"/>
        <v>-23319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134000</v>
      </c>
      <c r="H53" s="85">
        <f t="shared" si="7"/>
        <v>-33000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134000</v>
      </c>
      <c r="W53" s="89">
        <f t="shared" si="54"/>
        <v>-33000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134000</v>
      </c>
      <c r="AO53" s="89">
        <f t="shared" si="24"/>
        <v>-33000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338535</v>
      </c>
      <c r="H55" s="85">
        <f t="shared" si="7"/>
        <v>-411465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338535</v>
      </c>
      <c r="W55" s="89">
        <f t="shared" si="54"/>
        <v>-411465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338535</v>
      </c>
      <c r="AO55" s="89">
        <f t="shared" si="24"/>
        <v>-411465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1900000</v>
      </c>
      <c r="D58" s="86">
        <f>SUM(D59:D60)</f>
        <v>783350</v>
      </c>
      <c r="E58" s="85">
        <f t="shared" si="5"/>
        <v>-1116650</v>
      </c>
      <c r="F58" s="86">
        <f>SUM(F59:F60)</f>
        <v>6900000</v>
      </c>
      <c r="G58" s="86">
        <f>SUM(G59:G60)</f>
        <v>3548000</v>
      </c>
      <c r="H58" s="85">
        <f t="shared" si="7"/>
        <v>-3352000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8800000</v>
      </c>
      <c r="V58" s="88">
        <f t="shared" si="54"/>
        <v>4331350</v>
      </c>
      <c r="W58" s="88">
        <f t="shared" si="54"/>
        <v>-4468650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8800000</v>
      </c>
      <c r="AN58" s="88">
        <f t="shared" si="24"/>
        <v>4331350</v>
      </c>
      <c r="AO58" s="88">
        <f t="shared" si="24"/>
        <v>-4468650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3244200</v>
      </c>
      <c r="H59" s="85">
        <f t="shared" si="7"/>
        <v>-2255800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3244200</v>
      </c>
      <c r="W59" s="89">
        <f t="shared" si="54"/>
        <v>-2255800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3244200</v>
      </c>
      <c r="AO59" s="89">
        <f t="shared" si="24"/>
        <v>-2255800</v>
      </c>
    </row>
    <row r="60" spans="1:41" ht="11.25">
      <c r="A60" s="13">
        <v>53</v>
      </c>
      <c r="B60" s="2" t="s">
        <v>53</v>
      </c>
      <c r="C60" s="396">
        <v>1900000</v>
      </c>
      <c r="D60" s="84">
        <v>783350</v>
      </c>
      <c r="E60" s="85">
        <f t="shared" si="5"/>
        <v>-1116650</v>
      </c>
      <c r="F60" s="396">
        <v>1400000</v>
      </c>
      <c r="G60" s="397">
        <v>303800</v>
      </c>
      <c r="H60" s="85">
        <f t="shared" si="7"/>
        <v>-1096200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3300000</v>
      </c>
      <c r="V60" s="89">
        <f t="shared" si="54"/>
        <v>1087150</v>
      </c>
      <c r="W60" s="89">
        <f t="shared" si="54"/>
        <v>-2212850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3300000</v>
      </c>
      <c r="AN60" s="89">
        <f t="shared" si="24"/>
        <v>1087150</v>
      </c>
      <c r="AO60" s="89">
        <f t="shared" si="24"/>
        <v>-2212850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150000</v>
      </c>
      <c r="E66" s="85">
        <f t="shared" si="5"/>
        <v>-150000</v>
      </c>
      <c r="F66" s="86">
        <f>SUM(F67:F74)</f>
        <v>400000</v>
      </c>
      <c r="G66" s="86">
        <f>SUM(G67:G74)</f>
        <v>150000</v>
      </c>
      <c r="H66" s="85">
        <f t="shared" si="7"/>
        <v>-250000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700000</v>
      </c>
      <c r="V66" s="88">
        <f t="shared" si="54"/>
        <v>300000</v>
      </c>
      <c r="W66" s="88">
        <f t="shared" si="54"/>
        <v>-400000</v>
      </c>
      <c r="X66" s="86">
        <f>SUM(X67:X74)</f>
        <v>772753500</v>
      </c>
      <c r="Y66" s="86">
        <f>SUM(Y67:Y74)</f>
        <v>467372936</v>
      </c>
      <c r="Z66" s="85">
        <f t="shared" si="18"/>
        <v>-305380564</v>
      </c>
      <c r="AA66" s="88">
        <f t="shared" si="52"/>
        <v>772753500</v>
      </c>
      <c r="AB66" s="88">
        <f t="shared" si="52"/>
        <v>467372936</v>
      </c>
      <c r="AC66" s="88">
        <f t="shared" si="52"/>
        <v>-305380564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773453500</v>
      </c>
      <c r="AN66" s="88">
        <f t="shared" si="24"/>
        <v>467672936</v>
      </c>
      <c r="AO66" s="88">
        <f t="shared" si="24"/>
        <v>-305780564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413">
        <v>772753500</v>
      </c>
      <c r="Y67" s="421">
        <v>467372936</v>
      </c>
      <c r="Z67" s="85">
        <f t="shared" si="18"/>
        <v>-305380564</v>
      </c>
      <c r="AA67" s="89">
        <f t="shared" si="52"/>
        <v>772753500</v>
      </c>
      <c r="AB67" s="89">
        <f t="shared" si="52"/>
        <v>467372936</v>
      </c>
      <c r="AC67" s="89">
        <f t="shared" si="52"/>
        <v>-305380564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772753500</v>
      </c>
      <c r="AN67" s="89">
        <f t="shared" si="24"/>
        <v>467372936</v>
      </c>
      <c r="AO67" s="89">
        <f t="shared" si="24"/>
        <v>-305380564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396">
        <v>300000</v>
      </c>
      <c r="D74" s="84">
        <v>150000</v>
      </c>
      <c r="E74" s="85">
        <f t="shared" si="55"/>
        <v>-150000</v>
      </c>
      <c r="F74" s="396">
        <v>400000</v>
      </c>
      <c r="G74" s="397">
        <v>150000</v>
      </c>
      <c r="H74" s="85">
        <f t="shared" si="56"/>
        <v>-250000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700000</v>
      </c>
      <c r="V74" s="89">
        <f t="shared" si="54"/>
        <v>300000</v>
      </c>
      <c r="W74" s="89">
        <f t="shared" si="54"/>
        <v>-400000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700000</v>
      </c>
      <c r="AN74" s="89">
        <f t="shared" si="24"/>
        <v>300000</v>
      </c>
      <c r="AO74" s="89">
        <f t="shared" si="24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149209300</v>
      </c>
      <c r="D79" s="86">
        <f>SUM(D80:D86)</f>
        <v>144867900</v>
      </c>
      <c r="E79" s="85">
        <f t="shared" si="55"/>
        <v>-4341400</v>
      </c>
      <c r="F79" s="86">
        <f>SUM(F80:F86)</f>
        <v>726980900</v>
      </c>
      <c r="G79" s="86">
        <f>SUM(G80:G86)</f>
        <v>742304900</v>
      </c>
      <c r="H79" s="85">
        <f t="shared" si="56"/>
        <v>15324000</v>
      </c>
      <c r="I79" s="86">
        <f>SUM(I80:I86)</f>
        <v>10792400</v>
      </c>
      <c r="J79" s="86">
        <f>SUM(J80:J86)</f>
        <v>7691600</v>
      </c>
      <c r="K79" s="85">
        <f t="shared" si="57"/>
        <v>-3100800</v>
      </c>
      <c r="L79" s="86">
        <f>SUM(L80:L86)</f>
        <v>19670000</v>
      </c>
      <c r="M79" s="86">
        <f>SUM(M80:M86)</f>
        <v>14000000</v>
      </c>
      <c r="N79" s="85">
        <f t="shared" si="58"/>
        <v>-5670000</v>
      </c>
      <c r="O79" s="86">
        <f>SUM(O80:O86)</f>
        <v>43938600</v>
      </c>
      <c r="P79" s="86">
        <f>SUM(P80:P86)</f>
        <v>38768600</v>
      </c>
      <c r="Q79" s="85">
        <f t="shared" si="59"/>
        <v>-5170000</v>
      </c>
      <c r="R79" s="86">
        <f>SUM(R80:R86)</f>
        <v>19466400</v>
      </c>
      <c r="S79" s="86">
        <f>SUM(S80:S86)</f>
        <v>8866600</v>
      </c>
      <c r="T79" s="85">
        <f t="shared" si="61"/>
        <v>-10599800</v>
      </c>
      <c r="U79" s="88">
        <f t="shared" si="54"/>
        <v>970057600</v>
      </c>
      <c r="V79" s="88">
        <f t="shared" si="54"/>
        <v>956499600</v>
      </c>
      <c r="W79" s="88">
        <f t="shared" si="54"/>
        <v>-13558000</v>
      </c>
      <c r="X79" s="86">
        <f>SUM(X80:X86)</f>
        <v>772753500</v>
      </c>
      <c r="Y79" s="86">
        <f>SUM(Y80:Y86)</f>
        <v>669293446.11000001</v>
      </c>
      <c r="Z79" s="85">
        <f t="shared" si="62"/>
        <v>-103460053.88999999</v>
      </c>
      <c r="AA79" s="88">
        <f t="shared" si="52"/>
        <v>772753500</v>
      </c>
      <c r="AB79" s="88">
        <f t="shared" si="52"/>
        <v>669293446.11000001</v>
      </c>
      <c r="AC79" s="88">
        <f t="shared" si="52"/>
        <v>-103460053.88999999</v>
      </c>
      <c r="AD79" s="86">
        <f>SUM(AD80:AD86)</f>
        <v>135000000</v>
      </c>
      <c r="AE79" s="86">
        <f>SUM(AE80:AE86)</f>
        <v>218250600.03</v>
      </c>
      <c r="AF79" s="85">
        <f t="shared" si="60"/>
        <v>83250600.030000001</v>
      </c>
      <c r="AG79" s="86">
        <f>SUM(AG80:AG86)</f>
        <v>9000000</v>
      </c>
      <c r="AH79" s="86">
        <f>SUM(AH80:AH86)</f>
        <v>60952101</v>
      </c>
      <c r="AI79" s="85">
        <f t="shared" si="63"/>
        <v>51952101</v>
      </c>
      <c r="AJ79" s="88">
        <f t="shared" si="53"/>
        <v>144000000</v>
      </c>
      <c r="AK79" s="88">
        <f t="shared" si="53"/>
        <v>279202701.02999997</v>
      </c>
      <c r="AL79" s="88">
        <f t="shared" si="53"/>
        <v>135202701.03</v>
      </c>
      <c r="AM79" s="88">
        <f t="shared" si="64"/>
        <v>1886811100</v>
      </c>
      <c r="AN79" s="88">
        <f t="shared" si="64"/>
        <v>1904995747.1400001</v>
      </c>
      <c r="AO79" s="88">
        <f t="shared" si="64"/>
        <v>18184647.140000015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396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396">
        <v>35000000</v>
      </c>
      <c r="AE80" s="396">
        <v>47910918</v>
      </c>
      <c r="AF80" s="85">
        <f t="shared" si="60"/>
        <v>12910918</v>
      </c>
      <c r="AG80" s="396"/>
      <c r="AH80" s="397"/>
      <c r="AI80" s="85">
        <f t="shared" si="63"/>
        <v>0</v>
      </c>
      <c r="AJ80" s="89">
        <f t="shared" si="53"/>
        <v>35000000</v>
      </c>
      <c r="AK80" s="89">
        <f t="shared" si="53"/>
        <v>47910918</v>
      </c>
      <c r="AL80" s="89">
        <f t="shared" si="53"/>
        <v>12910918</v>
      </c>
      <c r="AM80" s="89">
        <f t="shared" si="64"/>
        <v>35000000</v>
      </c>
      <c r="AN80" s="89">
        <f t="shared" si="64"/>
        <v>47910918</v>
      </c>
      <c r="AO80" s="89">
        <f t="shared" si="64"/>
        <v>12910918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396">
        <v>640000</v>
      </c>
      <c r="G81" s="109">
        <v>20000</v>
      </c>
      <c r="H81" s="85">
        <f t="shared" si="56"/>
        <v>-620000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640000</v>
      </c>
      <c r="V81" s="89">
        <f>SUM(D81+G81+J81+M81+P81+S81)</f>
        <v>20000</v>
      </c>
      <c r="W81" s="89">
        <f t="shared" si="54"/>
        <v>-620000</v>
      </c>
      <c r="X81" s="84">
        <v>0</v>
      </c>
      <c r="Y81" s="340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4000000</v>
      </c>
      <c r="AH81" s="109">
        <v>4750000</v>
      </c>
      <c r="AI81" s="85">
        <f t="shared" si="63"/>
        <v>750000</v>
      </c>
      <c r="AJ81" s="89">
        <f t="shared" si="53"/>
        <v>4000000</v>
      </c>
      <c r="AK81" s="89">
        <f t="shared" si="53"/>
        <v>4750000</v>
      </c>
      <c r="AL81" s="89">
        <f t="shared" si="53"/>
        <v>750000</v>
      </c>
      <c r="AM81" s="89">
        <f t="shared" si="64"/>
        <v>4640000</v>
      </c>
      <c r="AN81" s="89">
        <f t="shared" si="64"/>
        <v>4770000</v>
      </c>
      <c r="AO81" s="89">
        <f t="shared" si="64"/>
        <v>130000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413">
        <v>97575100</v>
      </c>
      <c r="Y82" s="396">
        <v>165635398.00999999</v>
      </c>
      <c r="Z82" s="85">
        <f t="shared" si="62"/>
        <v>68060298.00999999</v>
      </c>
      <c r="AA82" s="89">
        <f t="shared" si="65"/>
        <v>97575100</v>
      </c>
      <c r="AB82" s="89">
        <f t="shared" si="65"/>
        <v>165635398.00999999</v>
      </c>
      <c r="AC82" s="89">
        <f t="shared" si="65"/>
        <v>68060298.00999999</v>
      </c>
      <c r="AD82" s="396">
        <v>100000000</v>
      </c>
      <c r="AE82" s="396">
        <v>170339682.03</v>
      </c>
      <c r="AF82" s="85">
        <f t="shared" si="60"/>
        <v>70339682.030000001</v>
      </c>
      <c r="AG82" s="396">
        <v>5000000</v>
      </c>
      <c r="AH82" s="396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392177181.03999996</v>
      </c>
      <c r="AO82" s="89">
        <f t="shared" si="64"/>
        <v>189602081.03999999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41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653768900</v>
      </c>
      <c r="Y85" s="109">
        <v>407244476</v>
      </c>
      <c r="Z85" s="85">
        <f t="shared" si="62"/>
        <v>-246524424</v>
      </c>
      <c r="AA85" s="89">
        <f t="shared" si="65"/>
        <v>653768900</v>
      </c>
      <c r="AB85" s="89">
        <f t="shared" si="65"/>
        <v>407244476</v>
      </c>
      <c r="AC85" s="89">
        <f t="shared" si="65"/>
        <v>-246524424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653768900</v>
      </c>
      <c r="AN85" s="89">
        <f t="shared" si="64"/>
        <v>407244476</v>
      </c>
      <c r="AO85" s="89">
        <f t="shared" si="64"/>
        <v>-246524424</v>
      </c>
    </row>
    <row r="86" spans="1:41" ht="11.25">
      <c r="A86" s="13">
        <v>75</v>
      </c>
      <c r="B86" s="15" t="s">
        <v>182</v>
      </c>
      <c r="C86" s="396">
        <v>149209300</v>
      </c>
      <c r="D86" s="396">
        <v>144867900</v>
      </c>
      <c r="E86" s="85">
        <f t="shared" si="55"/>
        <v>-4341400</v>
      </c>
      <c r="F86" s="396">
        <v>726340900</v>
      </c>
      <c r="G86" s="396">
        <v>742284900</v>
      </c>
      <c r="H86" s="85">
        <f t="shared" si="56"/>
        <v>15944000</v>
      </c>
      <c r="I86" s="396">
        <v>10792400</v>
      </c>
      <c r="J86" s="396">
        <v>7691600</v>
      </c>
      <c r="K86" s="85">
        <f t="shared" si="57"/>
        <v>-3100800</v>
      </c>
      <c r="L86" s="396">
        <v>19670000</v>
      </c>
      <c r="M86" s="396">
        <v>14000000</v>
      </c>
      <c r="N86" s="85">
        <f t="shared" si="58"/>
        <v>-5670000</v>
      </c>
      <c r="O86" s="396">
        <v>43938600</v>
      </c>
      <c r="P86" s="396">
        <v>38768600</v>
      </c>
      <c r="Q86" s="85">
        <f t="shared" si="59"/>
        <v>-5170000</v>
      </c>
      <c r="R86" s="396">
        <v>19466400</v>
      </c>
      <c r="S86" s="396">
        <v>8866600</v>
      </c>
      <c r="T86" s="85">
        <f t="shared" si="61"/>
        <v>-10599800</v>
      </c>
      <c r="U86" s="89">
        <f t="shared" si="54"/>
        <v>969417600</v>
      </c>
      <c r="V86" s="89">
        <f t="shared" si="54"/>
        <v>956479600</v>
      </c>
      <c r="W86" s="89">
        <f t="shared" si="54"/>
        <v>-12938000</v>
      </c>
      <c r="X86" s="109">
        <v>21409500</v>
      </c>
      <c r="Y86" s="109">
        <v>96413572.099999994</v>
      </c>
      <c r="Z86" s="85">
        <f t="shared" si="62"/>
        <v>75004072.099999994</v>
      </c>
      <c r="AA86" s="89">
        <f t="shared" si="65"/>
        <v>21409500</v>
      </c>
      <c r="AB86" s="89">
        <f t="shared" si="65"/>
        <v>96413572.099999994</v>
      </c>
      <c r="AC86" s="89">
        <f t="shared" si="65"/>
        <v>75004072.099999994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990827100</v>
      </c>
      <c r="AN86" s="89">
        <f t="shared" si="64"/>
        <v>1052893172.1</v>
      </c>
      <c r="AO86" s="89">
        <f t="shared" si="64"/>
        <v>62066072.099999994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S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ref="T88" si="70">SUM(T89:T92)</f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1"/>
        <v>0</v>
      </c>
      <c r="AK93" s="90">
        <f t="shared" si="71"/>
        <v>0</v>
      </c>
      <c r="AL93" s="90">
        <f t="shared" si="71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2">SUM(C95:C98)</f>
        <v>0</v>
      </c>
      <c r="D94" s="86">
        <f t="shared" si="72"/>
        <v>0</v>
      </c>
      <c r="E94" s="86">
        <f t="shared" si="72"/>
        <v>0</v>
      </c>
      <c r="F94" s="86">
        <f t="shared" si="72"/>
        <v>0</v>
      </c>
      <c r="G94" s="86">
        <f t="shared" si="72"/>
        <v>0</v>
      </c>
      <c r="H94" s="86">
        <f t="shared" si="72"/>
        <v>0</v>
      </c>
      <c r="I94" s="86">
        <f t="shared" si="72"/>
        <v>0</v>
      </c>
      <c r="J94" s="86">
        <f t="shared" si="72"/>
        <v>0</v>
      </c>
      <c r="K94" s="86">
        <f t="shared" si="72"/>
        <v>0</v>
      </c>
      <c r="L94" s="86">
        <f t="shared" si="72"/>
        <v>0</v>
      </c>
      <c r="M94" s="86">
        <f t="shared" si="72"/>
        <v>0</v>
      </c>
      <c r="N94" s="86">
        <f t="shared" si="72"/>
        <v>0</v>
      </c>
      <c r="O94" s="86">
        <f t="shared" si="72"/>
        <v>0</v>
      </c>
      <c r="P94" s="86">
        <f t="shared" si="72"/>
        <v>0</v>
      </c>
      <c r="Q94" s="86">
        <f t="shared" si="72"/>
        <v>0</v>
      </c>
      <c r="R94" s="86">
        <f t="shared" si="72"/>
        <v>0</v>
      </c>
      <c r="S94" s="86">
        <f t="shared" si="72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1"/>
        <v>0</v>
      </c>
      <c r="AK94" s="91">
        <f t="shared" si="71"/>
        <v>0</v>
      </c>
      <c r="AL94" s="91">
        <f t="shared" si="71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1"/>
        <v>0</v>
      </c>
      <c r="AK99" s="88">
        <f t="shared" si="71"/>
        <v>0</v>
      </c>
      <c r="AL99" s="88">
        <f t="shared" si="71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G42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75" t="s">
        <v>291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-628112068.79999995</v>
      </c>
    </row>
    <row r="5" spans="1:41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261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1" s="52" customFormat="1" ht="11.25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73" t="s">
        <v>122</v>
      </c>
      <c r="B7" s="474"/>
      <c r="C7" s="81"/>
      <c r="D7" s="81">
        <f>SUM(C7+D79-D8)</f>
        <v>6903266.9100000113</v>
      </c>
      <c r="E7" s="85">
        <f>SUM(D7-C7)</f>
        <v>6903266.9100000113</v>
      </c>
      <c r="F7" s="81"/>
      <c r="G7" s="83">
        <f>SUM(F7+G79-G8)</f>
        <v>39982302.040000081</v>
      </c>
      <c r="H7" s="85">
        <f>SUM(G7-F7)</f>
        <v>39982302.040000081</v>
      </c>
      <c r="I7" s="81"/>
      <c r="J7" s="81">
        <f>SUM(I7+J79-J8)</f>
        <v>3272786.799999997</v>
      </c>
      <c r="K7" s="85">
        <f>SUM(J7-I7)</f>
        <v>3272786.799999997</v>
      </c>
      <c r="L7" s="81"/>
      <c r="M7" s="81">
        <f>SUM(L7+M79-M8)</f>
        <v>761959.05000000075</v>
      </c>
      <c r="N7" s="85">
        <f>SUM(M7-L7)</f>
        <v>761959.05000000075</v>
      </c>
      <c r="O7" s="81"/>
      <c r="P7" s="81">
        <f>SUM(O7+P79-P8)</f>
        <v>2426270.799999997</v>
      </c>
      <c r="Q7" s="85">
        <f>SUM(P7-O7)</f>
        <v>2426270.799999997</v>
      </c>
      <c r="R7" s="81"/>
      <c r="S7" s="81">
        <f>SUM(R7+S79-S8)</f>
        <v>1813698.1999999993</v>
      </c>
      <c r="T7" s="85">
        <f>SUM(S7-R7)</f>
        <v>1813698.1999999993</v>
      </c>
      <c r="U7" s="90">
        <f>SUM(C7+F7+I7+L7+O7+R7)</f>
        <v>0</v>
      </c>
      <c r="V7" s="90">
        <f t="shared" ref="V7:W22" si="1">SUM(D7+G7+J7+M7+P7+S7)</f>
        <v>55160283.800000086</v>
      </c>
      <c r="W7" s="90">
        <f t="shared" si="1"/>
        <v>55160283.800000086</v>
      </c>
      <c r="X7" s="81"/>
      <c r="Y7" s="81">
        <f>SUM(X7+Y79-Y8)</f>
        <v>41722371</v>
      </c>
      <c r="Z7" s="85">
        <v>0</v>
      </c>
      <c r="AA7" s="90">
        <f>SUM(X7)</f>
        <v>0</v>
      </c>
      <c r="AB7" s="90">
        <f>SUM(Y7)</f>
        <v>41722371</v>
      </c>
      <c r="AC7" s="90">
        <f t="shared" ref="AC7:AC11" si="2">SUM(Z7)</f>
        <v>0</v>
      </c>
      <c r="AD7" s="81"/>
      <c r="AE7" s="81">
        <f>SUM(AD7+AE79-AE8)</f>
        <v>70150130.629999995</v>
      </c>
      <c r="AF7" s="108">
        <v>0</v>
      </c>
      <c r="AG7" s="81"/>
      <c r="AH7" s="81">
        <f>SUM(AG7+AH79-AH8)</f>
        <v>46273310</v>
      </c>
      <c r="AI7" s="108">
        <v>0</v>
      </c>
      <c r="AJ7" s="90">
        <f t="shared" ref="AJ7:AL22" si="3">SUM(AD7+AG7)</f>
        <v>0</v>
      </c>
      <c r="AK7" s="90">
        <f t="shared" si="3"/>
        <v>116423440.63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213306095.43000007</v>
      </c>
      <c r="AO7" s="90">
        <f t="shared" si="4"/>
        <v>55160283.800000086</v>
      </c>
    </row>
    <row r="8" spans="1:41" ht="11.25">
      <c r="A8" s="55">
        <v>1</v>
      </c>
      <c r="B8" s="56" t="s">
        <v>4</v>
      </c>
      <c r="C8" s="86">
        <f>SUM(C9+C75)</f>
        <v>138779800</v>
      </c>
      <c r="D8" s="86">
        <f t="shared" ref="D8" si="5">SUM(D9+D75)</f>
        <v>132940233.08999999</v>
      </c>
      <c r="E8" s="85">
        <f t="shared" ref="E8:E72" si="6">SUM(D8-C8)</f>
        <v>-5839566.9100000113</v>
      </c>
      <c r="F8" s="86">
        <f t="shared" ref="F8:G8" si="7">SUM(F9+F75)</f>
        <v>817779200</v>
      </c>
      <c r="G8" s="86">
        <f t="shared" si="7"/>
        <v>710829387.95999992</v>
      </c>
      <c r="H8" s="85">
        <f t="shared" ref="H8:H72" si="8">SUM(G8-F8)</f>
        <v>-106949812.04000008</v>
      </c>
      <c r="I8" s="86">
        <f t="shared" ref="I8:J8" si="9">SUM(I9+I75)</f>
        <v>55473900</v>
      </c>
      <c r="J8" s="86">
        <f t="shared" si="9"/>
        <v>48618813.200000003</v>
      </c>
      <c r="K8" s="85">
        <f t="shared" ref="K8:K72" si="10">SUM(J8-I8)</f>
        <v>-6855086.799999997</v>
      </c>
      <c r="L8" s="86">
        <f t="shared" ref="L8:M8" si="11">SUM(L9+L75)</f>
        <v>29781500</v>
      </c>
      <c r="M8" s="86">
        <f t="shared" si="11"/>
        <v>26932640.949999999</v>
      </c>
      <c r="N8" s="85">
        <f t="shared" ref="N8:N72" si="12">SUM(M8-L8)</f>
        <v>-2848859.0500000007</v>
      </c>
      <c r="O8" s="86">
        <f t="shared" ref="O8:P8" si="13">SUM(O9+O75)</f>
        <v>94712800</v>
      </c>
      <c r="P8" s="86">
        <f t="shared" si="13"/>
        <v>90334829.200000003</v>
      </c>
      <c r="Q8" s="85">
        <f t="shared" ref="Q8:Q72" si="14">SUM(P8-O8)</f>
        <v>-4377970.799999997</v>
      </c>
      <c r="R8" s="86">
        <f t="shared" ref="R8:S8" si="15">SUM(R9+R75)</f>
        <v>19668000</v>
      </c>
      <c r="S8" s="86">
        <f t="shared" si="15"/>
        <v>15203801.800000001</v>
      </c>
      <c r="T8" s="85">
        <f t="shared" ref="T8:T74" si="16">SUM(S8-R8)</f>
        <v>-4464198.1999999993</v>
      </c>
      <c r="U8" s="88">
        <f t="shared" ref="U8:W50" si="17">SUM(C8+F8+I8+L8+O8+R8)</f>
        <v>1156195200</v>
      </c>
      <c r="V8" s="88">
        <f t="shared" si="1"/>
        <v>1024859706.2</v>
      </c>
      <c r="W8" s="88">
        <f t="shared" si="1"/>
        <v>-131335493.80000009</v>
      </c>
      <c r="X8" s="86">
        <f t="shared" ref="X8:Y8" si="18">SUM(X9+X75)</f>
        <v>615216300</v>
      </c>
      <c r="Y8" s="86">
        <f t="shared" si="18"/>
        <v>219452225</v>
      </c>
      <c r="Z8" s="85">
        <f t="shared" ref="Z8:Z74" si="19">SUM(Y8-X8)</f>
        <v>-395764075</v>
      </c>
      <c r="AA8" s="88">
        <f t="shared" ref="AA8:AB11" si="20">SUM(X8)</f>
        <v>615216300</v>
      </c>
      <c r="AB8" s="88">
        <f t="shared" si="20"/>
        <v>219452225</v>
      </c>
      <c r="AC8" s="88">
        <f t="shared" si="2"/>
        <v>-395764075</v>
      </c>
      <c r="AD8" s="86">
        <f t="shared" ref="AD8:AE8" si="21">SUM(AD9+AD75)</f>
        <v>90400000</v>
      </c>
      <c r="AE8" s="86">
        <f t="shared" si="21"/>
        <v>29387500</v>
      </c>
      <c r="AF8" s="85">
        <f t="shared" ref="AF8:AF72" si="22">SUM(AE8-AD8)</f>
        <v>-61012500</v>
      </c>
      <c r="AG8" s="86">
        <f t="shared" ref="AG8:AH8" si="23">SUM(AG9+AG75)</f>
        <v>40000000</v>
      </c>
      <c r="AH8" s="86">
        <f t="shared" si="23"/>
        <v>0</v>
      </c>
      <c r="AI8" s="85">
        <f t="shared" ref="AI8:AI74" si="24">SUM(AH8-AG8)</f>
        <v>-40000000</v>
      </c>
      <c r="AJ8" s="88">
        <f t="shared" si="3"/>
        <v>130400000</v>
      </c>
      <c r="AK8" s="88">
        <f t="shared" si="3"/>
        <v>29387500</v>
      </c>
      <c r="AL8" s="88">
        <f t="shared" si="3"/>
        <v>-101012500</v>
      </c>
      <c r="AM8" s="149">
        <f t="shared" ref="AM8:AO74" si="25">SUM(U8+AA8+AJ8)</f>
        <v>1901811500</v>
      </c>
      <c r="AN8" s="149">
        <f t="shared" si="4"/>
        <v>1273699431.2</v>
      </c>
      <c r="AO8" s="149">
        <f t="shared" si="4"/>
        <v>-628112068.80000007</v>
      </c>
    </row>
    <row r="9" spans="1:41" ht="11.25">
      <c r="A9" s="55">
        <v>2</v>
      </c>
      <c r="B9" s="56" t="s">
        <v>5</v>
      </c>
      <c r="C9" s="86">
        <f>SUM(C10+C63+C66)</f>
        <v>138779800</v>
      </c>
      <c r="D9" s="86">
        <f t="shared" ref="D9" si="26">SUM(D10+D63+D66)</f>
        <v>132940233.08999999</v>
      </c>
      <c r="E9" s="85">
        <f t="shared" si="6"/>
        <v>-5839566.9100000113</v>
      </c>
      <c r="F9" s="86">
        <f t="shared" ref="F9:G9" si="27">SUM(F10+F63+F66)</f>
        <v>817779200</v>
      </c>
      <c r="G9" s="86">
        <f t="shared" si="27"/>
        <v>710829387.95999992</v>
      </c>
      <c r="H9" s="85">
        <f t="shared" si="8"/>
        <v>-106949812.04000008</v>
      </c>
      <c r="I9" s="86">
        <f t="shared" ref="I9:J9" si="28">SUM(I10+I63+I66)</f>
        <v>55473900</v>
      </c>
      <c r="J9" s="86">
        <f t="shared" si="28"/>
        <v>48618813.200000003</v>
      </c>
      <c r="K9" s="85">
        <f t="shared" si="10"/>
        <v>-6855086.799999997</v>
      </c>
      <c r="L9" s="86">
        <f t="shared" ref="L9:M9" si="29">SUM(L10+L63+L66)</f>
        <v>29781500</v>
      </c>
      <c r="M9" s="86">
        <f t="shared" si="29"/>
        <v>26932640.949999999</v>
      </c>
      <c r="N9" s="85">
        <f t="shared" si="12"/>
        <v>-2848859.0500000007</v>
      </c>
      <c r="O9" s="86">
        <f t="shared" ref="O9:P9" si="30">SUM(O10+O63+O66)</f>
        <v>94712800</v>
      </c>
      <c r="P9" s="86">
        <f t="shared" si="30"/>
        <v>90334829.200000003</v>
      </c>
      <c r="Q9" s="85">
        <f t="shared" si="14"/>
        <v>-4377970.799999997</v>
      </c>
      <c r="R9" s="86">
        <f t="shared" ref="R9:S9" si="31">SUM(R10+R63+R66)</f>
        <v>19668000</v>
      </c>
      <c r="S9" s="86">
        <f t="shared" si="31"/>
        <v>15203801.800000001</v>
      </c>
      <c r="T9" s="85">
        <f t="shared" si="16"/>
        <v>-4464198.1999999993</v>
      </c>
      <c r="U9" s="88">
        <f t="shared" si="17"/>
        <v>1156195200</v>
      </c>
      <c r="V9" s="88">
        <f t="shared" si="1"/>
        <v>1024859706.2</v>
      </c>
      <c r="W9" s="88">
        <f t="shared" si="1"/>
        <v>-131335493.80000009</v>
      </c>
      <c r="X9" s="86">
        <f t="shared" ref="X9:Y9" si="32">SUM(X10+X63+X66)</f>
        <v>615216300</v>
      </c>
      <c r="Y9" s="86">
        <f t="shared" si="32"/>
        <v>219452225</v>
      </c>
      <c r="Z9" s="85">
        <f t="shared" si="19"/>
        <v>-395764075</v>
      </c>
      <c r="AA9" s="88">
        <f t="shared" si="20"/>
        <v>615216300</v>
      </c>
      <c r="AB9" s="88">
        <f t="shared" si="20"/>
        <v>219452225</v>
      </c>
      <c r="AC9" s="88">
        <f t="shared" si="2"/>
        <v>-395764075</v>
      </c>
      <c r="AD9" s="86">
        <f t="shared" ref="AD9:AE9" si="33">SUM(AD10+AD63+AD66)</f>
        <v>90400000</v>
      </c>
      <c r="AE9" s="86">
        <f t="shared" si="33"/>
        <v>29387500</v>
      </c>
      <c r="AF9" s="85">
        <f t="shared" si="22"/>
        <v>-61012500</v>
      </c>
      <c r="AG9" s="86">
        <f t="shared" ref="AG9:AH9" si="34">SUM(AG10+AG63+AG66)</f>
        <v>40000000</v>
      </c>
      <c r="AH9" s="86">
        <f t="shared" si="34"/>
        <v>0</v>
      </c>
      <c r="AI9" s="85">
        <f t="shared" si="24"/>
        <v>-40000000</v>
      </c>
      <c r="AJ9" s="88">
        <f t="shared" si="3"/>
        <v>130400000</v>
      </c>
      <c r="AK9" s="88">
        <f t="shared" si="3"/>
        <v>29387500</v>
      </c>
      <c r="AL9" s="88">
        <f t="shared" si="3"/>
        <v>-101012500</v>
      </c>
      <c r="AM9" s="88">
        <f t="shared" si="25"/>
        <v>1901811500</v>
      </c>
      <c r="AN9" s="88">
        <f t="shared" si="4"/>
        <v>1273699431.2</v>
      </c>
      <c r="AO9" s="88">
        <f t="shared" si="4"/>
        <v>-628112068.80000007</v>
      </c>
    </row>
    <row r="10" spans="1:41" ht="11.25">
      <c r="A10" s="55">
        <v>3</v>
      </c>
      <c r="B10" s="56" t="s">
        <v>6</v>
      </c>
      <c r="C10" s="86">
        <f>SUM(C11+C17+C23+C28+C35+C39+C44+C48+C58)</f>
        <v>138179800</v>
      </c>
      <c r="D10" s="86">
        <f t="shared" ref="D10" si="35">SUM(D11+D17+D23+D28+D35+D39+D44+D48+D58)</f>
        <v>132740233.08999999</v>
      </c>
      <c r="E10" s="85">
        <f t="shared" si="6"/>
        <v>-5439566.9100000113</v>
      </c>
      <c r="F10" s="86">
        <f t="shared" ref="F10:G10" si="36">SUM(F11+F17+F23+F28+F35+F39+F44+F48+F58)</f>
        <v>817179200</v>
      </c>
      <c r="G10" s="86">
        <f t="shared" si="36"/>
        <v>710229387.95999992</v>
      </c>
      <c r="H10" s="85">
        <f t="shared" si="8"/>
        <v>-106949812.04000008</v>
      </c>
      <c r="I10" s="86">
        <f t="shared" ref="I10:J10" si="37">SUM(I11+I17+I23+I28+I35+I39+I44+I48+I58)</f>
        <v>55473900</v>
      </c>
      <c r="J10" s="86">
        <f t="shared" si="37"/>
        <v>48618813.200000003</v>
      </c>
      <c r="K10" s="85">
        <f t="shared" si="10"/>
        <v>-6855086.799999997</v>
      </c>
      <c r="L10" s="86">
        <f t="shared" ref="L10:M10" si="38">SUM(L11+L17+L23+L28+L35+L39+L44+L48+L58)</f>
        <v>29781500</v>
      </c>
      <c r="M10" s="86">
        <f t="shared" si="38"/>
        <v>26932640.949999999</v>
      </c>
      <c r="N10" s="85">
        <f t="shared" si="12"/>
        <v>-2848859.0500000007</v>
      </c>
      <c r="O10" s="86">
        <f t="shared" ref="O10:P10" si="39">SUM(O11+O17+O23+O28+O35+O39+O44+O48+O58)</f>
        <v>94712800</v>
      </c>
      <c r="P10" s="86">
        <f t="shared" si="39"/>
        <v>90334829.200000003</v>
      </c>
      <c r="Q10" s="85">
        <f t="shared" si="14"/>
        <v>-4377970.799999997</v>
      </c>
      <c r="R10" s="86">
        <f t="shared" ref="R10:S10" si="40">SUM(R11+R17+R23+R28+R35+R39+R44+R48+R58)</f>
        <v>19668000</v>
      </c>
      <c r="S10" s="86">
        <f t="shared" si="40"/>
        <v>15203801.800000001</v>
      </c>
      <c r="T10" s="85">
        <f t="shared" si="16"/>
        <v>-4464198.1999999993</v>
      </c>
      <c r="U10" s="88">
        <f t="shared" si="17"/>
        <v>1154995200</v>
      </c>
      <c r="V10" s="88">
        <f t="shared" si="1"/>
        <v>1024059706.2</v>
      </c>
      <c r="W10" s="88">
        <f t="shared" si="1"/>
        <v>-130935493.80000009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90400000</v>
      </c>
      <c r="AE10" s="86">
        <f t="shared" si="42"/>
        <v>29387500</v>
      </c>
      <c r="AF10" s="85">
        <f t="shared" si="22"/>
        <v>-61012500</v>
      </c>
      <c r="AG10" s="86">
        <f t="shared" ref="AG10:AH10" si="43">SUM(AG11+AG17+AG23+AG28+AG35+AG39+AG44+AG48+AG58)</f>
        <v>40000000</v>
      </c>
      <c r="AH10" s="86">
        <f t="shared" si="43"/>
        <v>0</v>
      </c>
      <c r="AI10" s="85">
        <f t="shared" si="24"/>
        <v>-40000000</v>
      </c>
      <c r="AJ10" s="88">
        <f t="shared" si="3"/>
        <v>130400000</v>
      </c>
      <c r="AK10" s="88">
        <f t="shared" si="3"/>
        <v>29387500</v>
      </c>
      <c r="AL10" s="88">
        <f t="shared" si="3"/>
        <v>-101012500</v>
      </c>
      <c r="AM10" s="88">
        <f t="shared" si="25"/>
        <v>1285395200</v>
      </c>
      <c r="AN10" s="88">
        <f t="shared" si="4"/>
        <v>1053447206.2</v>
      </c>
      <c r="AO10" s="88">
        <f t="shared" si="4"/>
        <v>-231947993.80000007</v>
      </c>
    </row>
    <row r="11" spans="1:41" ht="11.25">
      <c r="A11" s="55">
        <v>4</v>
      </c>
      <c r="B11" s="56" t="s">
        <v>7</v>
      </c>
      <c r="C11" s="86">
        <f t="shared" ref="C11:D11" si="44">SUM(C12:C16)</f>
        <v>108299100</v>
      </c>
      <c r="D11" s="86">
        <f t="shared" si="44"/>
        <v>105687769.25999999</v>
      </c>
      <c r="E11" s="85">
        <f t="shared" si="6"/>
        <v>-2611330.7400000095</v>
      </c>
      <c r="F11" s="86">
        <f t="shared" ref="F11:G11" si="45">SUM(F12:F16)</f>
        <v>606872400</v>
      </c>
      <c r="G11" s="86">
        <f t="shared" si="45"/>
        <v>558460164.25999999</v>
      </c>
      <c r="H11" s="85">
        <f t="shared" si="8"/>
        <v>-48412235.74000001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715171500</v>
      </c>
      <c r="V11" s="88">
        <f t="shared" si="1"/>
        <v>664147933.51999998</v>
      </c>
      <c r="W11" s="88">
        <f t="shared" si="1"/>
        <v>-51023566.480000019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715171500</v>
      </c>
      <c r="AN11" s="88">
        <f t="shared" si="4"/>
        <v>664147933.51999998</v>
      </c>
      <c r="AO11" s="88">
        <f t="shared" si="4"/>
        <v>-51023566.480000019</v>
      </c>
    </row>
    <row r="12" spans="1:41" ht="11.25">
      <c r="A12" s="13">
        <v>5</v>
      </c>
      <c r="B12" s="15" t="s">
        <v>8</v>
      </c>
      <c r="C12" s="396">
        <v>48781600</v>
      </c>
      <c r="D12" s="396">
        <v>53375307.149999999</v>
      </c>
      <c r="E12" s="85">
        <f t="shared" si="6"/>
        <v>4593707.1499999985</v>
      </c>
      <c r="F12" s="396">
        <v>287531500</v>
      </c>
      <c r="G12" s="396">
        <v>280425153.63</v>
      </c>
      <c r="H12" s="85">
        <f t="shared" si="8"/>
        <v>-7106346.3700000048</v>
      </c>
      <c r="I12" s="342"/>
      <c r="J12" s="342"/>
      <c r="K12" s="85">
        <f t="shared" si="10"/>
        <v>0</v>
      </c>
      <c r="L12" s="342"/>
      <c r="M12" s="342"/>
      <c r="N12" s="85">
        <f t="shared" si="12"/>
        <v>0</v>
      </c>
      <c r="O12" s="342"/>
      <c r="P12" s="342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336313100</v>
      </c>
      <c r="V12" s="89">
        <f t="shared" si="1"/>
        <v>333800460.77999997</v>
      </c>
      <c r="W12" s="89">
        <f t="shared" si="1"/>
        <v>-2512639.2200000063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336313100</v>
      </c>
      <c r="AN12" s="89">
        <f t="shared" si="4"/>
        <v>333800460.77999997</v>
      </c>
      <c r="AO12" s="89">
        <f t="shared" si="4"/>
        <v>-2512639.2200000063</v>
      </c>
    </row>
    <row r="13" spans="1:41" ht="11.25">
      <c r="A13" s="13">
        <v>6</v>
      </c>
      <c r="B13" s="15" t="s">
        <v>10</v>
      </c>
      <c r="C13" s="396">
        <v>45243300</v>
      </c>
      <c r="D13" s="396">
        <v>40181172.109999999</v>
      </c>
      <c r="E13" s="85">
        <f t="shared" si="6"/>
        <v>-5062127.8900000006</v>
      </c>
      <c r="F13" s="396">
        <v>258843500</v>
      </c>
      <c r="G13" s="396">
        <v>230519060.63</v>
      </c>
      <c r="H13" s="85">
        <f t="shared" si="8"/>
        <v>-28324439.370000005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304086800</v>
      </c>
      <c r="V13" s="89">
        <f t="shared" si="1"/>
        <v>270700232.74000001</v>
      </c>
      <c r="W13" s="89">
        <f t="shared" si="1"/>
        <v>-33386567.260000005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304086800</v>
      </c>
      <c r="AN13" s="89">
        <f t="shared" si="4"/>
        <v>270700232.74000001</v>
      </c>
      <c r="AO13" s="89">
        <f t="shared" si="4"/>
        <v>-33386567.260000005</v>
      </c>
    </row>
    <row r="14" spans="1:41" ht="11.25">
      <c r="A14" s="13">
        <v>7</v>
      </c>
      <c r="B14" s="15" t="s">
        <v>11</v>
      </c>
      <c r="C14" s="396">
        <v>4704700</v>
      </c>
      <c r="D14" s="396">
        <v>4704698</v>
      </c>
      <c r="E14" s="85">
        <f t="shared" si="6"/>
        <v>-2</v>
      </c>
      <c r="F14" s="396">
        <v>32182000</v>
      </c>
      <c r="G14" s="396">
        <v>32164710</v>
      </c>
      <c r="H14" s="85">
        <f t="shared" si="8"/>
        <v>-17290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36886700</v>
      </c>
      <c r="V14" s="89">
        <f t="shared" si="1"/>
        <v>36869408</v>
      </c>
      <c r="W14" s="89">
        <f t="shared" si="1"/>
        <v>-17292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36886700</v>
      </c>
      <c r="AN14" s="89">
        <f t="shared" si="4"/>
        <v>36869408</v>
      </c>
      <c r="AO14" s="89">
        <f t="shared" si="4"/>
        <v>-17292</v>
      </c>
    </row>
    <row r="15" spans="1:41" ht="11.25">
      <c r="A15" s="13">
        <v>8</v>
      </c>
      <c r="B15" s="15" t="s">
        <v>12</v>
      </c>
      <c r="C15" s="397">
        <v>9569500</v>
      </c>
      <c r="D15" s="397">
        <v>7426592</v>
      </c>
      <c r="E15" s="85">
        <f t="shared" si="6"/>
        <v>-2142908</v>
      </c>
      <c r="F15" s="414">
        <v>28315400</v>
      </c>
      <c r="G15" s="414">
        <v>15351240</v>
      </c>
      <c r="H15" s="85">
        <f t="shared" si="8"/>
        <v>-12964160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37884900</v>
      </c>
      <c r="V15" s="89">
        <f t="shared" si="1"/>
        <v>22777832</v>
      </c>
      <c r="W15" s="89">
        <f t="shared" si="1"/>
        <v>-15107068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37884900</v>
      </c>
      <c r="AN15" s="89">
        <f t="shared" si="4"/>
        <v>22777832</v>
      </c>
      <c r="AO15" s="89">
        <f t="shared" si="4"/>
        <v>-15107068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13696100</v>
      </c>
      <c r="D17" s="86">
        <f>SUM(D18:D22)</f>
        <v>12283206.459999999</v>
      </c>
      <c r="E17" s="85">
        <f t="shared" si="6"/>
        <v>-1412893.540000001</v>
      </c>
      <c r="F17" s="86">
        <f>SUM(F18:F22)</f>
        <v>77788100</v>
      </c>
      <c r="G17" s="86">
        <f>SUM(G18:G22)</f>
        <v>68970245.650000006</v>
      </c>
      <c r="H17" s="85">
        <f t="shared" si="8"/>
        <v>-8817854.349999994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91484200</v>
      </c>
      <c r="V17" s="88">
        <f t="shared" si="1"/>
        <v>81253452.109999999</v>
      </c>
      <c r="W17" s="88">
        <f t="shared" si="1"/>
        <v>-10230747.889999995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91484200</v>
      </c>
      <c r="AN17" s="88">
        <f t="shared" si="4"/>
        <v>81253452.109999999</v>
      </c>
      <c r="AO17" s="88">
        <f t="shared" si="4"/>
        <v>-10230747.889999995</v>
      </c>
    </row>
    <row r="18" spans="1:41" ht="11.25">
      <c r="A18" s="13">
        <v>11</v>
      </c>
      <c r="B18" s="15" t="s">
        <v>13</v>
      </c>
      <c r="C18" s="396">
        <v>9334700</v>
      </c>
      <c r="D18" s="396">
        <v>9108889.4100000001</v>
      </c>
      <c r="E18" s="85">
        <f t="shared" si="6"/>
        <v>-225810.58999999985</v>
      </c>
      <c r="F18" s="396">
        <v>53457300</v>
      </c>
      <c r="G18" s="397">
        <v>47402449.890000001</v>
      </c>
      <c r="H18" s="85">
        <f t="shared" si="8"/>
        <v>-6054850.1099999994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62792000</v>
      </c>
      <c r="V18" s="89">
        <f t="shared" si="1"/>
        <v>56511339.299999997</v>
      </c>
      <c r="W18" s="89">
        <f t="shared" si="1"/>
        <v>-6280660.6999999993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62792000</v>
      </c>
      <c r="AN18" s="89">
        <f t="shared" si="4"/>
        <v>56511339.299999997</v>
      </c>
      <c r="AO18" s="89">
        <f t="shared" si="4"/>
        <v>-6280660.6999999993</v>
      </c>
    </row>
    <row r="19" spans="1:41" ht="11.25">
      <c r="A19" s="13">
        <v>12</v>
      </c>
      <c r="B19" s="15" t="s">
        <v>14</v>
      </c>
      <c r="C19" s="396">
        <v>1082400</v>
      </c>
      <c r="D19" s="396">
        <v>988474.05</v>
      </c>
      <c r="E19" s="85">
        <f t="shared" si="6"/>
        <v>-93925.949999999953</v>
      </c>
      <c r="F19" s="396">
        <v>6082200</v>
      </c>
      <c r="G19" s="397">
        <v>5604947.0899999999</v>
      </c>
      <c r="H19" s="85">
        <f t="shared" si="8"/>
        <v>-477252.91000000015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7164600</v>
      </c>
      <c r="V19" s="89">
        <f t="shared" si="1"/>
        <v>6593421.1399999997</v>
      </c>
      <c r="W19" s="89">
        <f t="shared" si="1"/>
        <v>-571178.8600000001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7164600</v>
      </c>
      <c r="AN19" s="89">
        <f t="shared" si="4"/>
        <v>6593421.1399999997</v>
      </c>
      <c r="AO19" s="89">
        <f t="shared" si="4"/>
        <v>-571178.8600000001</v>
      </c>
    </row>
    <row r="20" spans="1:41" ht="11.25">
      <c r="A20" s="13">
        <v>13</v>
      </c>
      <c r="B20" s="15" t="s">
        <v>15</v>
      </c>
      <c r="C20" s="396">
        <v>557400</v>
      </c>
      <c r="D20" s="396">
        <v>494237.04</v>
      </c>
      <c r="E20" s="85">
        <f t="shared" si="6"/>
        <v>-63162.960000000021</v>
      </c>
      <c r="F20" s="396">
        <v>3041800</v>
      </c>
      <c r="G20" s="397">
        <v>2792573.8</v>
      </c>
      <c r="H20" s="85">
        <f t="shared" si="8"/>
        <v>-249226.20000000019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3599200</v>
      </c>
      <c r="V20" s="89">
        <f t="shared" si="1"/>
        <v>3286810.84</v>
      </c>
      <c r="W20" s="89">
        <f t="shared" si="1"/>
        <v>-312389.16000000021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3599200</v>
      </c>
      <c r="AN20" s="89">
        <f t="shared" si="4"/>
        <v>3286810.84</v>
      </c>
      <c r="AO20" s="89">
        <f t="shared" si="4"/>
        <v>-312389.16000000021</v>
      </c>
    </row>
    <row r="21" spans="1:41" ht="11.25">
      <c r="A21" s="13">
        <v>14</v>
      </c>
      <c r="B21" s="15" t="s">
        <v>17</v>
      </c>
      <c r="C21" s="396">
        <v>557400</v>
      </c>
      <c r="D21" s="396">
        <v>305057.2</v>
      </c>
      <c r="E21" s="85">
        <f t="shared" si="6"/>
        <v>-252342.8</v>
      </c>
      <c r="F21" s="396">
        <v>3041800</v>
      </c>
      <c r="G21" s="397">
        <v>2634055.15</v>
      </c>
      <c r="H21" s="85">
        <f t="shared" si="8"/>
        <v>-407744.85000000009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3599200</v>
      </c>
      <c r="V21" s="89">
        <f t="shared" si="1"/>
        <v>2939112.35</v>
      </c>
      <c r="W21" s="89">
        <f t="shared" si="1"/>
        <v>-660087.65000000014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3599200</v>
      </c>
      <c r="AN21" s="89">
        <f t="shared" si="4"/>
        <v>2939112.35</v>
      </c>
      <c r="AO21" s="89">
        <f t="shared" si="4"/>
        <v>-660087.65000000014</v>
      </c>
    </row>
    <row r="22" spans="1:41" ht="11.25">
      <c r="A22" s="13">
        <v>15</v>
      </c>
      <c r="B22" s="15" t="s">
        <v>18</v>
      </c>
      <c r="C22" s="396">
        <v>2164200</v>
      </c>
      <c r="D22" s="396">
        <v>1386548.76</v>
      </c>
      <c r="E22" s="85">
        <f t="shared" si="6"/>
        <v>-777651.24</v>
      </c>
      <c r="F22" s="396">
        <v>12165000</v>
      </c>
      <c r="G22" s="397">
        <v>10536219.720000001</v>
      </c>
      <c r="H22" s="85">
        <f t="shared" si="8"/>
        <v>-1628780.2799999993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14329200</v>
      </c>
      <c r="V22" s="89">
        <f t="shared" si="1"/>
        <v>11922768.48</v>
      </c>
      <c r="W22" s="89">
        <f t="shared" si="1"/>
        <v>-2406431.5199999996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14329200</v>
      </c>
      <c r="AN22" s="89">
        <f t="shared" si="4"/>
        <v>11922768.48</v>
      </c>
      <c r="AO22" s="89">
        <f t="shared" si="4"/>
        <v>-2406431.5199999996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48166500</v>
      </c>
      <c r="G23" s="86">
        <f>SUM(G24:G27)</f>
        <v>41862284.049999997</v>
      </c>
      <c r="H23" s="85">
        <f t="shared" si="8"/>
        <v>-6304215.950000003</v>
      </c>
      <c r="I23" s="120">
        <f>SUM(I24:I27)</f>
        <v>53473900</v>
      </c>
      <c r="J23" s="120">
        <f>SUM(J24:J27)</f>
        <v>48178813.200000003</v>
      </c>
      <c r="K23" s="85">
        <f t="shared" si="10"/>
        <v>-5295086.799999997</v>
      </c>
      <c r="L23" s="120">
        <f>SUM(L24:L27)</f>
        <v>26781500</v>
      </c>
      <c r="M23" s="120">
        <f>SUM(M24:M27)</f>
        <v>24046810.949999999</v>
      </c>
      <c r="N23" s="85">
        <f t="shared" si="12"/>
        <v>-2734689.0500000007</v>
      </c>
      <c r="O23" s="120">
        <f>SUM(O24:O27)</f>
        <v>91712800</v>
      </c>
      <c r="P23" s="120">
        <f>SUM(P24:P27)</f>
        <v>88979649.200000003</v>
      </c>
      <c r="Q23" s="85">
        <f t="shared" si="14"/>
        <v>-2733150.799999997</v>
      </c>
      <c r="R23" s="86">
        <f>SUM(R24:R27)</f>
        <v>16668000</v>
      </c>
      <c r="S23" s="86">
        <f>SUM(S24:S27)</f>
        <v>14357291.800000001</v>
      </c>
      <c r="T23" s="85">
        <f t="shared" si="16"/>
        <v>-2310708.1999999993</v>
      </c>
      <c r="U23" s="88">
        <f t="shared" si="17"/>
        <v>236802700</v>
      </c>
      <c r="V23" s="88">
        <f t="shared" si="17"/>
        <v>217424849.20000002</v>
      </c>
      <c r="W23" s="88">
        <f t="shared" si="17"/>
        <v>-19377850.799999997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236802700</v>
      </c>
      <c r="AN23" s="88">
        <f t="shared" si="25"/>
        <v>217424849.20000002</v>
      </c>
      <c r="AO23" s="88">
        <f t="shared" si="25"/>
        <v>-19377850.799999997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9036300</v>
      </c>
      <c r="G24" s="396">
        <v>13504429.050000001</v>
      </c>
      <c r="H24" s="85">
        <f t="shared" si="8"/>
        <v>4468129.0500000007</v>
      </c>
      <c r="I24" s="396">
        <v>3072000</v>
      </c>
      <c r="J24" s="396">
        <v>2214169.2000000002</v>
      </c>
      <c r="K24" s="85">
        <f t="shared" si="10"/>
        <v>-857830.79999999981</v>
      </c>
      <c r="L24" s="396">
        <v>2940000</v>
      </c>
      <c r="M24" s="396">
        <v>377166.95</v>
      </c>
      <c r="N24" s="85">
        <f t="shared" si="12"/>
        <v>-2562833.0499999998</v>
      </c>
      <c r="O24" s="396">
        <v>6240000</v>
      </c>
      <c r="P24" s="396">
        <v>6552801.2000000002</v>
      </c>
      <c r="Q24" s="85">
        <f t="shared" si="14"/>
        <v>312801.20000000019</v>
      </c>
      <c r="R24" s="396">
        <v>3380000</v>
      </c>
      <c r="S24" s="396">
        <v>2860927.8</v>
      </c>
      <c r="T24" s="85">
        <f t="shared" si="16"/>
        <v>-519072.20000000019</v>
      </c>
      <c r="U24" s="89">
        <f t="shared" si="17"/>
        <v>24668300</v>
      </c>
      <c r="V24" s="89">
        <f t="shared" si="17"/>
        <v>25509494.199999999</v>
      </c>
      <c r="W24" s="89">
        <f t="shared" si="17"/>
        <v>841194.20000000112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24668300</v>
      </c>
      <c r="AN24" s="89">
        <f t="shared" si="25"/>
        <v>25509494.199999999</v>
      </c>
      <c r="AO24" s="89">
        <f t="shared" si="25"/>
        <v>841194.20000000112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33751800</v>
      </c>
      <c r="G25" s="396">
        <v>22834515</v>
      </c>
      <c r="H25" s="85">
        <f t="shared" si="8"/>
        <v>-10917285</v>
      </c>
      <c r="I25" s="396">
        <v>43921100</v>
      </c>
      <c r="J25" s="396">
        <v>44185020</v>
      </c>
      <c r="K25" s="85">
        <f t="shared" si="10"/>
        <v>263920</v>
      </c>
      <c r="L25" s="396">
        <v>19173200</v>
      </c>
      <c r="M25" s="396">
        <v>19205340</v>
      </c>
      <c r="N25" s="85">
        <f t="shared" si="12"/>
        <v>32140</v>
      </c>
      <c r="O25" s="396">
        <v>79459200</v>
      </c>
      <c r="P25" s="396">
        <v>79591380</v>
      </c>
      <c r="Q25" s="85">
        <f t="shared" si="14"/>
        <v>132180</v>
      </c>
      <c r="R25" s="396">
        <v>9600000</v>
      </c>
      <c r="S25" s="396">
        <v>9664380</v>
      </c>
      <c r="T25" s="85">
        <f t="shared" si="16"/>
        <v>64380</v>
      </c>
      <c r="U25" s="89">
        <f t="shared" si="17"/>
        <v>185905300</v>
      </c>
      <c r="V25" s="89">
        <f t="shared" si="17"/>
        <v>175480635</v>
      </c>
      <c r="W25" s="89">
        <f t="shared" si="17"/>
        <v>-10424665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185905300</v>
      </c>
      <c r="AN25" s="89">
        <f t="shared" si="25"/>
        <v>175480635</v>
      </c>
      <c r="AO25" s="89">
        <f t="shared" si="25"/>
        <v>-10424665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5378400</v>
      </c>
      <c r="G26" s="396">
        <v>5523340</v>
      </c>
      <c r="H26" s="85">
        <f t="shared" si="8"/>
        <v>144940</v>
      </c>
      <c r="I26" s="396">
        <v>6480800</v>
      </c>
      <c r="J26" s="396">
        <v>1779624</v>
      </c>
      <c r="K26" s="85">
        <f t="shared" si="10"/>
        <v>-4701176</v>
      </c>
      <c r="L26" s="396">
        <v>4668300</v>
      </c>
      <c r="M26" s="396">
        <v>4464304</v>
      </c>
      <c r="N26" s="85">
        <f t="shared" si="12"/>
        <v>-203996</v>
      </c>
      <c r="O26" s="396">
        <v>6013600</v>
      </c>
      <c r="P26" s="396">
        <v>2835468</v>
      </c>
      <c r="Q26" s="85">
        <f t="shared" si="14"/>
        <v>-3178132</v>
      </c>
      <c r="R26" s="396">
        <v>3688000</v>
      </c>
      <c r="S26" s="396">
        <v>1831984</v>
      </c>
      <c r="T26" s="85">
        <f t="shared" si="16"/>
        <v>-1856016</v>
      </c>
      <c r="U26" s="89">
        <f t="shared" si="17"/>
        <v>26229100</v>
      </c>
      <c r="V26" s="89">
        <f t="shared" si="17"/>
        <v>16434720</v>
      </c>
      <c r="W26" s="89">
        <f t="shared" si="17"/>
        <v>-9794380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26229100</v>
      </c>
      <c r="AN26" s="89">
        <f t="shared" si="25"/>
        <v>16434720</v>
      </c>
      <c r="AO26" s="89">
        <f t="shared" si="25"/>
        <v>-9794380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1960700</v>
      </c>
      <c r="D28" s="86">
        <f>SUM(D29:D34)</f>
        <v>1867658</v>
      </c>
      <c r="E28" s="85">
        <f t="shared" si="6"/>
        <v>-93042</v>
      </c>
      <c r="F28" s="86">
        <f>SUM(F29:F34)</f>
        <v>12625000</v>
      </c>
      <c r="G28" s="86">
        <f>SUM(G29:G34)</f>
        <v>10951276</v>
      </c>
      <c r="H28" s="85">
        <f t="shared" si="8"/>
        <v>-1673724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14585700</v>
      </c>
      <c r="V28" s="88">
        <f t="shared" si="17"/>
        <v>12818934</v>
      </c>
      <c r="W28" s="88">
        <f t="shared" si="17"/>
        <v>-1766766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14585700</v>
      </c>
      <c r="AN28" s="88">
        <f t="shared" si="25"/>
        <v>12818934</v>
      </c>
      <c r="AO28" s="88">
        <f t="shared" si="25"/>
        <v>-1766766</v>
      </c>
    </row>
    <row r="29" spans="1:41" ht="11.25">
      <c r="A29" s="13">
        <v>22</v>
      </c>
      <c r="B29" s="1" t="s">
        <v>22</v>
      </c>
      <c r="C29" s="396">
        <v>410000</v>
      </c>
      <c r="D29" s="397">
        <v>367000</v>
      </c>
      <c r="E29" s="85">
        <f t="shared" si="6"/>
        <v>-43000</v>
      </c>
      <c r="F29" s="396">
        <v>1176200</v>
      </c>
      <c r="G29" s="396">
        <v>521500</v>
      </c>
      <c r="H29" s="85">
        <f t="shared" si="8"/>
        <v>-654700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1586200</v>
      </c>
      <c r="V29" s="89">
        <f t="shared" si="17"/>
        <v>888500</v>
      </c>
      <c r="W29" s="89">
        <f t="shared" si="17"/>
        <v>-697700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1586200</v>
      </c>
      <c r="AN29" s="89">
        <f t="shared" si="25"/>
        <v>888500</v>
      </c>
      <c r="AO29" s="89">
        <f t="shared" si="25"/>
        <v>-697700</v>
      </c>
    </row>
    <row r="30" spans="1:41" ht="11.25">
      <c r="A30" s="13">
        <v>23</v>
      </c>
      <c r="B30" s="1" t="s">
        <v>23</v>
      </c>
      <c r="C30" s="396">
        <v>1150700</v>
      </c>
      <c r="D30" s="397">
        <v>1408600</v>
      </c>
      <c r="E30" s="85">
        <f t="shared" si="6"/>
        <v>257900</v>
      </c>
      <c r="F30" s="396">
        <v>7169000</v>
      </c>
      <c r="G30" s="396">
        <v>6937946</v>
      </c>
      <c r="H30" s="85">
        <f t="shared" si="8"/>
        <v>-231054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8319700</v>
      </c>
      <c r="V30" s="89">
        <f t="shared" si="17"/>
        <v>8346546</v>
      </c>
      <c r="W30" s="89">
        <f t="shared" si="17"/>
        <v>26846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8319700</v>
      </c>
      <c r="AN30" s="89">
        <f t="shared" si="25"/>
        <v>8346546</v>
      </c>
      <c r="AO30" s="89">
        <f t="shared" si="25"/>
        <v>26846</v>
      </c>
    </row>
    <row r="31" spans="1:41" ht="11.25">
      <c r="A31" s="13">
        <v>24</v>
      </c>
      <c r="B31" s="1" t="s">
        <v>24</v>
      </c>
      <c r="C31" s="396">
        <v>100000</v>
      </c>
      <c r="D31" s="396">
        <v>57058</v>
      </c>
      <c r="E31" s="85">
        <f t="shared" si="6"/>
        <v>-42942</v>
      </c>
      <c r="F31" s="396">
        <v>2799800</v>
      </c>
      <c r="G31" s="396">
        <v>2589630</v>
      </c>
      <c r="H31" s="85">
        <f t="shared" si="8"/>
        <v>-210170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2899800</v>
      </c>
      <c r="V31" s="89">
        <f t="shared" si="17"/>
        <v>2646688</v>
      </c>
      <c r="W31" s="89">
        <f t="shared" si="17"/>
        <v>-253112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2899800</v>
      </c>
      <c r="AN31" s="89">
        <f t="shared" si="25"/>
        <v>2646688</v>
      </c>
      <c r="AO31" s="89">
        <f t="shared" si="25"/>
        <v>-253112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6"/>
        <v>0</v>
      </c>
      <c r="F33" s="396">
        <v>80000</v>
      </c>
      <c r="G33" s="397">
        <v>0</v>
      </c>
      <c r="H33" s="85">
        <f t="shared" si="8"/>
        <v>-80000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80000</v>
      </c>
      <c r="V33" s="89">
        <f t="shared" si="17"/>
        <v>0</v>
      </c>
      <c r="W33" s="89">
        <f t="shared" si="17"/>
        <v>-80000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80000</v>
      </c>
      <c r="AN33" s="89">
        <f t="shared" si="25"/>
        <v>0</v>
      </c>
      <c r="AO33" s="89">
        <f t="shared" si="25"/>
        <v>-80000</v>
      </c>
    </row>
    <row r="34" spans="1:41" ht="11.25">
      <c r="A34" s="13">
        <v>27</v>
      </c>
      <c r="B34" s="1" t="s">
        <v>27</v>
      </c>
      <c r="C34" s="396">
        <v>300000</v>
      </c>
      <c r="D34" s="397">
        <v>35000</v>
      </c>
      <c r="E34" s="85">
        <f t="shared" si="6"/>
        <v>-265000</v>
      </c>
      <c r="F34" s="396">
        <v>1400000</v>
      </c>
      <c r="G34" s="397">
        <v>902200</v>
      </c>
      <c r="H34" s="85">
        <f t="shared" si="8"/>
        <v>-497800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1700000</v>
      </c>
      <c r="V34" s="89">
        <f t="shared" si="17"/>
        <v>937200</v>
      </c>
      <c r="W34" s="89">
        <f t="shared" si="17"/>
        <v>-762800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1700000</v>
      </c>
      <c r="AN34" s="89">
        <f t="shared" si="25"/>
        <v>937200</v>
      </c>
      <c r="AO34" s="89">
        <f t="shared" si="25"/>
        <v>-762800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100000</v>
      </c>
      <c r="H35" s="85">
        <f t="shared" si="8"/>
        <v>100000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100000</v>
      </c>
      <c r="W35" s="88">
        <f t="shared" si="17"/>
        <v>100000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100000</v>
      </c>
      <c r="AO35" s="88">
        <f t="shared" si="25"/>
        <v>100000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0</v>
      </c>
      <c r="G38" s="84">
        <v>100000</v>
      </c>
      <c r="H38" s="85">
        <f t="shared" si="8"/>
        <v>100000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100000</v>
      </c>
      <c r="W38" s="89">
        <f t="shared" si="17"/>
        <v>100000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100000</v>
      </c>
      <c r="AO38" s="89">
        <f t="shared" si="25"/>
        <v>100000</v>
      </c>
    </row>
    <row r="39" spans="1:41" ht="11.25">
      <c r="A39" s="55">
        <v>32</v>
      </c>
      <c r="B39" s="56" t="s">
        <v>37</v>
      </c>
      <c r="C39" s="86">
        <f>SUM(C40:C43)</f>
        <v>125000</v>
      </c>
      <c r="D39" s="86">
        <f>SUM(D40:D43)</f>
        <v>73000</v>
      </c>
      <c r="E39" s="85">
        <f t="shared" si="6"/>
        <v>-52000</v>
      </c>
      <c r="F39" s="86">
        <f>SUM(F40:F43)</f>
        <v>3900000</v>
      </c>
      <c r="G39" s="86">
        <f>SUM(G40:G43)</f>
        <v>2816210</v>
      </c>
      <c r="H39" s="85">
        <f t="shared" si="8"/>
        <v>-1083790</v>
      </c>
      <c r="I39" s="86">
        <f>SUM(I40:I43)</f>
        <v>2000000</v>
      </c>
      <c r="J39" s="86">
        <f>SUM(J40:J43)</f>
        <v>440000</v>
      </c>
      <c r="K39" s="85">
        <f t="shared" si="10"/>
        <v>-1560000</v>
      </c>
      <c r="L39" s="86">
        <f>SUM(L40:L43)</f>
        <v>3000000</v>
      </c>
      <c r="M39" s="86">
        <f>SUM(M40:M43)</f>
        <v>2885830</v>
      </c>
      <c r="N39" s="85">
        <f t="shared" si="12"/>
        <v>-114170</v>
      </c>
      <c r="O39" s="86">
        <f>SUM(O40:O43)</f>
        <v>3000000</v>
      </c>
      <c r="P39" s="86">
        <f>SUM(P40:P43)</f>
        <v>1355180</v>
      </c>
      <c r="Q39" s="85">
        <f t="shared" si="14"/>
        <v>-1644820</v>
      </c>
      <c r="R39" s="86">
        <f>SUM(R40:R43)</f>
        <v>3000000</v>
      </c>
      <c r="S39" s="86">
        <f>SUM(S40:S43)</f>
        <v>846510</v>
      </c>
      <c r="T39" s="85">
        <f t="shared" si="16"/>
        <v>-2153490</v>
      </c>
      <c r="U39" s="88">
        <f t="shared" si="17"/>
        <v>15025000</v>
      </c>
      <c r="V39" s="88">
        <f t="shared" si="17"/>
        <v>8416730</v>
      </c>
      <c r="W39" s="88">
        <f t="shared" si="17"/>
        <v>-6608270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15025000</v>
      </c>
      <c r="AN39" s="88">
        <f t="shared" si="25"/>
        <v>8416730</v>
      </c>
      <c r="AO39" s="88">
        <f t="shared" si="25"/>
        <v>-6608270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>
        <v>1000000</v>
      </c>
      <c r="G40" s="84">
        <v>0</v>
      </c>
      <c r="H40" s="85">
        <f t="shared" si="8"/>
        <v>-1000000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1000000</v>
      </c>
      <c r="V40" s="89">
        <f t="shared" si="17"/>
        <v>0</v>
      </c>
      <c r="W40" s="89">
        <f t="shared" si="17"/>
        <v>-1000000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1000000</v>
      </c>
      <c r="AN40" s="89">
        <f t="shared" si="25"/>
        <v>0</v>
      </c>
      <c r="AO40" s="89">
        <f t="shared" si="25"/>
        <v>-1000000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73000</v>
      </c>
      <c r="E43" s="85">
        <f t="shared" si="6"/>
        <v>-52000</v>
      </c>
      <c r="F43" s="396">
        <v>2900000</v>
      </c>
      <c r="G43" s="396">
        <v>2816210</v>
      </c>
      <c r="H43" s="85">
        <f t="shared" si="8"/>
        <v>-83790</v>
      </c>
      <c r="I43" s="84">
        <v>2000000</v>
      </c>
      <c r="J43" s="84">
        <v>440000</v>
      </c>
      <c r="K43" s="85">
        <f t="shared" si="10"/>
        <v>-1560000</v>
      </c>
      <c r="L43" s="84">
        <v>3000000</v>
      </c>
      <c r="M43" s="84">
        <v>2885830</v>
      </c>
      <c r="N43" s="85">
        <f t="shared" si="12"/>
        <v>-114170</v>
      </c>
      <c r="O43" s="84">
        <v>3000000</v>
      </c>
      <c r="P43" s="84">
        <v>1355180</v>
      </c>
      <c r="Q43" s="85">
        <f t="shared" si="14"/>
        <v>-1644820</v>
      </c>
      <c r="R43" s="84">
        <v>3000000</v>
      </c>
      <c r="S43" s="84">
        <v>846510</v>
      </c>
      <c r="T43" s="85">
        <f t="shared" si="16"/>
        <v>-2153490</v>
      </c>
      <c r="U43" s="89">
        <f t="shared" si="17"/>
        <v>14025000</v>
      </c>
      <c r="V43" s="89">
        <f t="shared" si="17"/>
        <v>8416730</v>
      </c>
      <c r="W43" s="89">
        <f t="shared" si="17"/>
        <v>-5608270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14025000</v>
      </c>
      <c r="AN43" s="89">
        <f t="shared" si="25"/>
        <v>8416730</v>
      </c>
      <c r="AO43" s="89">
        <f t="shared" si="25"/>
        <v>-5608270</v>
      </c>
    </row>
    <row r="44" spans="1:41" ht="11.25">
      <c r="A44" s="55">
        <v>37</v>
      </c>
      <c r="B44" s="56" t="s">
        <v>38</v>
      </c>
      <c r="C44" s="86">
        <f>SUM(C45:C47)</f>
        <v>960000</v>
      </c>
      <c r="D44" s="86">
        <f>SUM(D45:D47)</f>
        <v>600000</v>
      </c>
      <c r="E44" s="85">
        <f t="shared" si="6"/>
        <v>-360000</v>
      </c>
      <c r="F44" s="86">
        <f>SUM(F45:F47)</f>
        <v>4626800</v>
      </c>
      <c r="G44" s="86">
        <f>SUM(G45:G47)</f>
        <v>3866000</v>
      </c>
      <c r="H44" s="85">
        <f t="shared" si="8"/>
        <v>-760800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5586800</v>
      </c>
      <c r="V44" s="88">
        <f t="shared" si="17"/>
        <v>4466000</v>
      </c>
      <c r="W44" s="88">
        <f t="shared" si="17"/>
        <v>-1120800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5586800</v>
      </c>
      <c r="AN44" s="88">
        <f t="shared" si="25"/>
        <v>4466000</v>
      </c>
      <c r="AO44" s="88">
        <f t="shared" si="25"/>
        <v>-1120800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396">
        <v>960000</v>
      </c>
      <c r="D46" s="397">
        <v>600000</v>
      </c>
      <c r="E46" s="85">
        <f t="shared" si="6"/>
        <v>-360000</v>
      </c>
      <c r="F46" s="396">
        <v>4626800</v>
      </c>
      <c r="G46" s="397">
        <v>3866000</v>
      </c>
      <c r="H46" s="85">
        <f t="shared" si="8"/>
        <v>-760800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5586800</v>
      </c>
      <c r="V46" s="89">
        <f t="shared" si="17"/>
        <v>4466000</v>
      </c>
      <c r="W46" s="89">
        <f t="shared" si="17"/>
        <v>-1120800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5586800</v>
      </c>
      <c r="AN46" s="89">
        <f t="shared" si="25"/>
        <v>4466000</v>
      </c>
      <c r="AO46" s="89">
        <f t="shared" si="25"/>
        <v>-1120800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12878900</v>
      </c>
      <c r="D48" s="86">
        <f>SUM(D49:D57)</f>
        <v>11968599.369999999</v>
      </c>
      <c r="E48" s="85">
        <f t="shared" si="6"/>
        <v>-910300.63000000082</v>
      </c>
      <c r="F48" s="86">
        <f>SUM(F49:F57)</f>
        <v>56216800</v>
      </c>
      <c r="G48" s="86">
        <f>SUM(G49:G57)</f>
        <v>18329348</v>
      </c>
      <c r="H48" s="85">
        <f t="shared" si="8"/>
        <v>-37887452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69095700</v>
      </c>
      <c r="V48" s="88">
        <f t="shared" si="17"/>
        <v>30297947.369999997</v>
      </c>
      <c r="W48" s="88">
        <f t="shared" si="17"/>
        <v>-38797752.630000003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90400000</v>
      </c>
      <c r="AE48" s="86">
        <f>SUM(AE49:AE57)</f>
        <v>29387500</v>
      </c>
      <c r="AF48" s="85">
        <f t="shared" si="22"/>
        <v>-61012500</v>
      </c>
      <c r="AG48" s="86">
        <f>SUM(AG49:AG57)</f>
        <v>40000000</v>
      </c>
      <c r="AH48" s="86">
        <f>SUM(AH49:AH57)</f>
        <v>0</v>
      </c>
      <c r="AI48" s="85">
        <f t="shared" si="24"/>
        <v>-40000000</v>
      </c>
      <c r="AJ48" s="88">
        <f t="shared" si="54"/>
        <v>130400000</v>
      </c>
      <c r="AK48" s="88">
        <f t="shared" si="54"/>
        <v>29387500</v>
      </c>
      <c r="AL48" s="88">
        <f t="shared" si="54"/>
        <v>-101012500</v>
      </c>
      <c r="AM48" s="88">
        <f t="shared" si="25"/>
        <v>199495700</v>
      </c>
      <c r="AN48" s="88">
        <f t="shared" si="25"/>
        <v>59685447.369999997</v>
      </c>
      <c r="AO48" s="88">
        <f t="shared" si="25"/>
        <v>-139810252.63</v>
      </c>
    </row>
    <row r="49" spans="1:41" ht="11.25">
      <c r="A49" s="13">
        <v>42</v>
      </c>
      <c r="B49" s="1" t="s">
        <v>74</v>
      </c>
      <c r="C49" s="396">
        <v>11998900</v>
      </c>
      <c r="D49" s="397">
        <v>11159900</v>
      </c>
      <c r="E49" s="85">
        <f t="shared" si="6"/>
        <v>-839000</v>
      </c>
      <c r="F49" s="396">
        <v>52750400</v>
      </c>
      <c r="G49" s="396">
        <v>15180400</v>
      </c>
      <c r="H49" s="85">
        <f t="shared" si="8"/>
        <v>-37570000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64749300</v>
      </c>
      <c r="V49" s="89">
        <f t="shared" si="17"/>
        <v>26340300</v>
      </c>
      <c r="W49" s="89">
        <f t="shared" si="17"/>
        <v>-38409000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396">
        <v>90400000</v>
      </c>
      <c r="AE49" s="397">
        <v>29387500</v>
      </c>
      <c r="AF49" s="85">
        <f t="shared" si="22"/>
        <v>-61012500</v>
      </c>
      <c r="AG49" s="396">
        <v>40000000</v>
      </c>
      <c r="AH49" s="397">
        <v>0</v>
      </c>
      <c r="AI49" s="85">
        <f t="shared" si="24"/>
        <v>-40000000</v>
      </c>
      <c r="AJ49" s="89">
        <f t="shared" si="54"/>
        <v>130400000</v>
      </c>
      <c r="AK49" s="89">
        <f t="shared" si="54"/>
        <v>29387500</v>
      </c>
      <c r="AL49" s="89">
        <f t="shared" si="54"/>
        <v>-101012500</v>
      </c>
      <c r="AM49" s="89">
        <f t="shared" si="25"/>
        <v>195149300</v>
      </c>
      <c r="AN49" s="89">
        <f t="shared" si="25"/>
        <v>55727800</v>
      </c>
      <c r="AO49" s="89">
        <f t="shared" si="25"/>
        <v>-139421500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0</v>
      </c>
      <c r="G50" s="84">
        <v>0</v>
      </c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396">
        <v>2740000</v>
      </c>
      <c r="G51" s="396">
        <v>2524950</v>
      </c>
      <c r="H51" s="85">
        <f t="shared" si="8"/>
        <v>-215050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3450000</v>
      </c>
      <c r="V51" s="89">
        <f t="shared" si="55"/>
        <v>3231870</v>
      </c>
      <c r="W51" s="89">
        <f t="shared" si="55"/>
        <v>-218130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3450000</v>
      </c>
      <c r="AN51" s="89">
        <f t="shared" si="25"/>
        <v>3231870</v>
      </c>
      <c r="AO51" s="89">
        <f t="shared" si="25"/>
        <v>-218130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203274</v>
      </c>
      <c r="H52" s="85">
        <f t="shared" si="8"/>
        <v>-73126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283053.37</v>
      </c>
      <c r="W52" s="89">
        <f t="shared" si="55"/>
        <v>-123346.63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283053.37</v>
      </c>
      <c r="AO52" s="89">
        <f t="shared" si="25"/>
        <v>-123346.63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150000</v>
      </c>
      <c r="G53" s="84">
        <v>121000</v>
      </c>
      <c r="H53" s="85">
        <f t="shared" si="8"/>
        <v>-29000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190000</v>
      </c>
      <c r="V53" s="89">
        <f t="shared" si="55"/>
        <v>143000</v>
      </c>
      <c r="W53" s="89">
        <f t="shared" si="55"/>
        <v>-47000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190000</v>
      </c>
      <c r="AN53" s="89">
        <f t="shared" si="25"/>
        <v>143000</v>
      </c>
      <c r="AO53" s="89">
        <f t="shared" si="25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300000</v>
      </c>
      <c r="G55" s="84">
        <v>299724</v>
      </c>
      <c r="H55" s="85">
        <f t="shared" si="8"/>
        <v>-276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300000</v>
      </c>
      <c r="V55" s="89">
        <f t="shared" si="55"/>
        <v>299724</v>
      </c>
      <c r="W55" s="89">
        <f t="shared" si="55"/>
        <v>-276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300000</v>
      </c>
      <c r="AN55" s="89">
        <f t="shared" si="25"/>
        <v>299724</v>
      </c>
      <c r="AO55" s="89">
        <f t="shared" si="25"/>
        <v>-276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260000</v>
      </c>
      <c r="D58" s="86">
        <f>SUM(D59:D60)</f>
        <v>260000</v>
      </c>
      <c r="E58" s="85">
        <f t="shared" si="6"/>
        <v>0</v>
      </c>
      <c r="F58" s="86">
        <f>SUM(F59:F60)</f>
        <v>6983600</v>
      </c>
      <c r="G58" s="86">
        <f>SUM(G59:G60)</f>
        <v>4873860</v>
      </c>
      <c r="H58" s="85">
        <f t="shared" si="8"/>
        <v>-2109740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7243600</v>
      </c>
      <c r="V58" s="88">
        <f t="shared" si="55"/>
        <v>5133860</v>
      </c>
      <c r="W58" s="88">
        <f t="shared" si="55"/>
        <v>-2109740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7243600</v>
      </c>
      <c r="AN58" s="88">
        <f t="shared" si="25"/>
        <v>5133860</v>
      </c>
      <c r="AO58" s="88">
        <f t="shared" si="25"/>
        <v>-2109740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3565360</v>
      </c>
      <c r="H59" s="85">
        <f t="shared" si="8"/>
        <v>-1684640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3565360</v>
      </c>
      <c r="W59" s="89">
        <f t="shared" si="55"/>
        <v>-1684640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3565360</v>
      </c>
      <c r="AO59" s="89">
        <f t="shared" si="25"/>
        <v>-1684640</v>
      </c>
    </row>
    <row r="60" spans="1:41" ht="11.25">
      <c r="A60" s="13">
        <v>53</v>
      </c>
      <c r="B60" s="2" t="s">
        <v>53</v>
      </c>
      <c r="C60" s="396">
        <v>260000</v>
      </c>
      <c r="D60" s="397">
        <v>260000</v>
      </c>
      <c r="E60" s="85">
        <f t="shared" si="6"/>
        <v>0</v>
      </c>
      <c r="F60" s="396">
        <v>1733600</v>
      </c>
      <c r="G60" s="396">
        <v>1308500</v>
      </c>
      <c r="H60" s="85">
        <f t="shared" si="8"/>
        <v>-425100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1993600</v>
      </c>
      <c r="V60" s="89">
        <f t="shared" si="55"/>
        <v>1568500</v>
      </c>
      <c r="W60" s="89">
        <f t="shared" si="55"/>
        <v>-425100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1993600</v>
      </c>
      <c r="AN60" s="89">
        <f t="shared" si="25"/>
        <v>1568500</v>
      </c>
      <c r="AO60" s="89">
        <f t="shared" si="25"/>
        <v>-425100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200000</v>
      </c>
      <c r="E66" s="85">
        <f t="shared" si="6"/>
        <v>-400000</v>
      </c>
      <c r="F66" s="86">
        <f>SUM(F67:F74)</f>
        <v>600000</v>
      </c>
      <c r="G66" s="86">
        <f>SUM(G67:G74)</f>
        <v>600000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1200000</v>
      </c>
      <c r="V66" s="88">
        <f t="shared" si="55"/>
        <v>800000</v>
      </c>
      <c r="W66" s="88">
        <f t="shared" si="55"/>
        <v>-400000</v>
      </c>
      <c r="X66" s="86">
        <f>SUM(X67:X74)</f>
        <v>615216300</v>
      </c>
      <c r="Y66" s="86">
        <f>SUM(Y67:Y74)</f>
        <v>219452225</v>
      </c>
      <c r="Z66" s="85">
        <f t="shared" si="19"/>
        <v>-395764075</v>
      </c>
      <c r="AA66" s="88">
        <f t="shared" si="53"/>
        <v>615216300</v>
      </c>
      <c r="AB66" s="88">
        <f t="shared" si="53"/>
        <v>219452225</v>
      </c>
      <c r="AC66" s="88">
        <f t="shared" si="53"/>
        <v>-395764075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616416300</v>
      </c>
      <c r="AN66" s="88">
        <f t="shared" si="25"/>
        <v>220252225</v>
      </c>
      <c r="AO66" s="88">
        <f t="shared" si="25"/>
        <v>-396164075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615216300</v>
      </c>
      <c r="Y67" s="397">
        <v>219452225</v>
      </c>
      <c r="Z67" s="85">
        <f t="shared" si="19"/>
        <v>-395764075</v>
      </c>
      <c r="AA67" s="89">
        <f t="shared" si="53"/>
        <v>615216300</v>
      </c>
      <c r="AB67" s="89">
        <f t="shared" si="53"/>
        <v>219452225</v>
      </c>
      <c r="AC67" s="89">
        <f t="shared" si="53"/>
        <v>-395764075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615216300</v>
      </c>
      <c r="AN67" s="89">
        <f t="shared" si="25"/>
        <v>219452225</v>
      </c>
      <c r="AO67" s="89">
        <f t="shared" si="25"/>
        <v>-395764075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7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200000</v>
      </c>
      <c r="E74" s="85">
        <f t="shared" si="56"/>
        <v>-400000</v>
      </c>
      <c r="F74" s="84">
        <v>600000</v>
      </c>
      <c r="G74" s="84">
        <v>600000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1200000</v>
      </c>
      <c r="V74" s="89">
        <f t="shared" si="55"/>
        <v>800000</v>
      </c>
      <c r="W74" s="89">
        <f t="shared" si="55"/>
        <v>-400000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1200000</v>
      </c>
      <c r="AN74" s="89">
        <f t="shared" si="25"/>
        <v>800000</v>
      </c>
      <c r="AO74" s="89">
        <f t="shared" si="25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138779800</v>
      </c>
      <c r="D79" s="86">
        <f>SUM(D80:D86)</f>
        <v>139843500</v>
      </c>
      <c r="E79" s="85">
        <f t="shared" si="56"/>
        <v>1063700</v>
      </c>
      <c r="F79" s="86">
        <f>SUM(F80:F86)</f>
        <v>817779200</v>
      </c>
      <c r="G79" s="86">
        <f>SUM(G80:G86)</f>
        <v>750811690</v>
      </c>
      <c r="H79" s="85">
        <f t="shared" si="57"/>
        <v>-66967510</v>
      </c>
      <c r="I79" s="86">
        <f>SUM(I80:I86)</f>
        <v>55473900</v>
      </c>
      <c r="J79" s="86">
        <f>SUM(J80:J86)</f>
        <v>51891600</v>
      </c>
      <c r="K79" s="85">
        <f t="shared" si="58"/>
        <v>-3582300</v>
      </c>
      <c r="L79" s="86">
        <f>SUM(L80:L86)</f>
        <v>29781500</v>
      </c>
      <c r="M79" s="86">
        <f>SUM(M80:M86)</f>
        <v>27694600</v>
      </c>
      <c r="N79" s="85">
        <f t="shared" si="59"/>
        <v>-2086900</v>
      </c>
      <c r="O79" s="86">
        <f>SUM(O80:O86)</f>
        <v>94712800</v>
      </c>
      <c r="P79" s="86">
        <f>SUM(P80:P86)</f>
        <v>92761100</v>
      </c>
      <c r="Q79" s="85">
        <f t="shared" si="60"/>
        <v>-1951700</v>
      </c>
      <c r="R79" s="86">
        <f>SUM(R80:R86)</f>
        <v>19668000</v>
      </c>
      <c r="S79" s="86">
        <f>SUM(S80:S86)</f>
        <v>17017500</v>
      </c>
      <c r="T79" s="85">
        <f t="shared" si="62"/>
        <v>-2650500</v>
      </c>
      <c r="U79" s="88">
        <f t="shared" si="63"/>
        <v>1156195200</v>
      </c>
      <c r="V79" s="88">
        <f t="shared" si="63"/>
        <v>1080019990</v>
      </c>
      <c r="W79" s="88">
        <f t="shared" si="63"/>
        <v>-76175210</v>
      </c>
      <c r="X79" s="86">
        <f>SUM(X80:X86)</f>
        <v>615216300</v>
      </c>
      <c r="Y79" s="86">
        <f>SUM(Y80:Y86)</f>
        <v>261174596</v>
      </c>
      <c r="Z79" s="85">
        <f t="shared" si="64"/>
        <v>-354041704</v>
      </c>
      <c r="AA79" s="88">
        <f t="shared" si="53"/>
        <v>615216300</v>
      </c>
      <c r="AB79" s="88">
        <f t="shared" si="53"/>
        <v>261174596</v>
      </c>
      <c r="AC79" s="88">
        <f t="shared" si="53"/>
        <v>-354041704</v>
      </c>
      <c r="AD79" s="86">
        <f>SUM(AD80:AD86)</f>
        <v>90400000</v>
      </c>
      <c r="AE79" s="86">
        <f>SUM(AE80:AE86)</f>
        <v>99537630.629999995</v>
      </c>
      <c r="AF79" s="85">
        <f t="shared" si="61"/>
        <v>9137630.6299999952</v>
      </c>
      <c r="AG79" s="86">
        <f>SUM(AG80:AG86)</f>
        <v>40000000</v>
      </c>
      <c r="AH79" s="86">
        <f>SUM(AH80:AH86)</f>
        <v>46273310</v>
      </c>
      <c r="AI79" s="85">
        <f t="shared" si="65"/>
        <v>6273310</v>
      </c>
      <c r="AJ79" s="88">
        <f t="shared" si="54"/>
        <v>130400000</v>
      </c>
      <c r="AK79" s="88">
        <f t="shared" si="54"/>
        <v>145810940.63</v>
      </c>
      <c r="AL79" s="88">
        <f t="shared" si="54"/>
        <v>15410940.629999995</v>
      </c>
      <c r="AM79" s="149">
        <f t="shared" si="66"/>
        <v>1901811500</v>
      </c>
      <c r="AN79" s="149">
        <f t="shared" si="66"/>
        <v>1487005526.6300001</v>
      </c>
      <c r="AO79" s="149">
        <f t="shared" si="66"/>
        <v>-414805973.37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396">
        <v>17000000</v>
      </c>
      <c r="AE80" s="396">
        <v>24903596.629999999</v>
      </c>
      <c r="AF80" s="85">
        <f t="shared" si="61"/>
        <v>7903596.629999999</v>
      </c>
      <c r="AG80" s="84"/>
      <c r="AH80" s="84"/>
      <c r="AI80" s="85">
        <f t="shared" si="65"/>
        <v>0</v>
      </c>
      <c r="AJ80" s="89">
        <f t="shared" si="54"/>
        <v>17000000</v>
      </c>
      <c r="AK80" s="89">
        <f t="shared" si="54"/>
        <v>24903596.629999999</v>
      </c>
      <c r="AL80" s="89">
        <f t="shared" si="54"/>
        <v>7903596.629999999</v>
      </c>
      <c r="AM80" s="89">
        <f t="shared" si="66"/>
        <v>17000000</v>
      </c>
      <c r="AN80" s="89">
        <f t="shared" si="66"/>
        <v>24903596.629999999</v>
      </c>
      <c r="AO80" s="89">
        <f t="shared" si="66"/>
        <v>7903596.629999999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396">
        <v>3516200</v>
      </c>
      <c r="G81" s="396">
        <v>7342750</v>
      </c>
      <c r="H81" s="85">
        <f t="shared" si="57"/>
        <v>3826550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3516200</v>
      </c>
      <c r="V81" s="89">
        <f t="shared" si="63"/>
        <v>7342750</v>
      </c>
      <c r="W81" s="89">
        <f t="shared" si="63"/>
        <v>3826550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414">
        <v>7000000</v>
      </c>
      <c r="AH81" s="414">
        <v>13202500</v>
      </c>
      <c r="AI81" s="85">
        <f t="shared" si="65"/>
        <v>6202500</v>
      </c>
      <c r="AJ81" s="89">
        <f t="shared" si="54"/>
        <v>7000000</v>
      </c>
      <c r="AK81" s="89">
        <f t="shared" si="54"/>
        <v>13202500</v>
      </c>
      <c r="AL81" s="89">
        <f t="shared" si="54"/>
        <v>6202500</v>
      </c>
      <c r="AM81" s="89">
        <f t="shared" si="66"/>
        <v>10516200</v>
      </c>
      <c r="AN81" s="89">
        <f t="shared" si="66"/>
        <v>20545250</v>
      </c>
      <c r="AO81" s="89">
        <f t="shared" si="66"/>
        <v>10029050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396">
        <v>43039200</v>
      </c>
      <c r="Y82" s="396">
        <v>81189554</v>
      </c>
      <c r="Z82" s="85">
        <f t="shared" si="64"/>
        <v>38150354</v>
      </c>
      <c r="AA82" s="89">
        <f t="shared" si="67"/>
        <v>43039200</v>
      </c>
      <c r="AB82" s="89">
        <f t="shared" si="67"/>
        <v>81189554</v>
      </c>
      <c r="AC82" s="89">
        <f t="shared" si="67"/>
        <v>38150354</v>
      </c>
      <c r="AD82" s="396">
        <v>73400000</v>
      </c>
      <c r="AE82" s="396">
        <v>74634034</v>
      </c>
      <c r="AF82" s="85">
        <f t="shared" si="61"/>
        <v>1234034</v>
      </c>
      <c r="AG82" s="396">
        <v>33000000</v>
      </c>
      <c r="AH82" s="396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149439200</v>
      </c>
      <c r="AN82" s="89">
        <f t="shared" si="66"/>
        <v>188894398</v>
      </c>
      <c r="AO82" s="89">
        <f t="shared" si="66"/>
        <v>39455198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si="61"/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464177100</v>
      </c>
      <c r="Y85" s="99">
        <v>168412942</v>
      </c>
      <c r="Z85" s="85">
        <f t="shared" si="64"/>
        <v>-295764158</v>
      </c>
      <c r="AA85" s="89">
        <f t="shared" si="67"/>
        <v>464177100</v>
      </c>
      <c r="AB85" s="89">
        <f t="shared" si="67"/>
        <v>168412942</v>
      </c>
      <c r="AC85" s="89">
        <f t="shared" si="67"/>
        <v>-295764158</v>
      </c>
      <c r="AD85" s="84"/>
      <c r="AE85" s="84"/>
      <c r="AF85" s="85">
        <f t="shared" si="61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464177100</v>
      </c>
      <c r="AN85" s="89">
        <f t="shared" si="66"/>
        <v>168412942</v>
      </c>
      <c r="AO85" s="89">
        <f t="shared" si="66"/>
        <v>-295764158</v>
      </c>
    </row>
    <row r="86" spans="1:41" ht="12.75">
      <c r="A86" s="13">
        <v>75</v>
      </c>
      <c r="B86" s="15" t="s">
        <v>182</v>
      </c>
      <c r="C86" s="396">
        <v>138779800</v>
      </c>
      <c r="D86" s="396">
        <v>139843500</v>
      </c>
      <c r="E86" s="85">
        <f t="shared" si="56"/>
        <v>1063700</v>
      </c>
      <c r="F86" s="396">
        <v>814263000</v>
      </c>
      <c r="G86" s="396">
        <v>743468940</v>
      </c>
      <c r="H86" s="85">
        <f t="shared" si="57"/>
        <v>-70794060</v>
      </c>
      <c r="I86" s="396">
        <v>55473900</v>
      </c>
      <c r="J86" s="396">
        <v>51891600</v>
      </c>
      <c r="K86" s="85">
        <f t="shared" si="58"/>
        <v>-3582300</v>
      </c>
      <c r="L86" s="396">
        <v>29781500</v>
      </c>
      <c r="M86" s="396">
        <v>27694600</v>
      </c>
      <c r="N86" s="85">
        <f t="shared" si="59"/>
        <v>-2086900</v>
      </c>
      <c r="O86" s="396">
        <v>94712800</v>
      </c>
      <c r="P86" s="396">
        <v>92761100</v>
      </c>
      <c r="Q86" s="85">
        <f t="shared" si="60"/>
        <v>-1951700</v>
      </c>
      <c r="R86" s="396">
        <v>19668000</v>
      </c>
      <c r="S86" s="396">
        <v>17017500</v>
      </c>
      <c r="T86" s="85">
        <f t="shared" si="62"/>
        <v>-2650500</v>
      </c>
      <c r="U86" s="89">
        <f t="shared" si="63"/>
        <v>1152679000</v>
      </c>
      <c r="V86" s="89">
        <f t="shared" si="63"/>
        <v>1072677240</v>
      </c>
      <c r="W86" s="89">
        <f t="shared" si="63"/>
        <v>-80001760</v>
      </c>
      <c r="X86" s="99">
        <v>108000000</v>
      </c>
      <c r="Y86" s="99">
        <v>11572100</v>
      </c>
      <c r="Z86" s="85">
        <f t="shared" si="64"/>
        <v>-96427900</v>
      </c>
      <c r="AA86" s="89">
        <f t="shared" si="67"/>
        <v>108000000</v>
      </c>
      <c r="AB86" s="89">
        <f t="shared" si="67"/>
        <v>11572100</v>
      </c>
      <c r="AC86" s="89">
        <f t="shared" si="67"/>
        <v>-96427900</v>
      </c>
      <c r="AD86" s="84"/>
      <c r="AE86" s="84"/>
      <c r="AF86" s="85">
        <f t="shared" si="61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1260679000</v>
      </c>
      <c r="AN86" s="89">
        <f t="shared" si="66"/>
        <v>1084249340</v>
      </c>
      <c r="AO86" s="89">
        <f t="shared" si="66"/>
        <v>-176429660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1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ref="T88" si="69">SUM(T89:T92)</f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41" customFormat="1" ht="11.25">
      <c r="A93" s="236">
        <v>82</v>
      </c>
      <c r="B93" s="237" t="s">
        <v>123</v>
      </c>
      <c r="C93" s="84"/>
      <c r="D93" s="84"/>
      <c r="E93" s="238">
        <f t="shared" si="56"/>
        <v>0</v>
      </c>
      <c r="F93" s="84"/>
      <c r="G93" s="84"/>
      <c r="H93" s="238">
        <f t="shared" si="57"/>
        <v>0</v>
      </c>
      <c r="I93" s="84"/>
      <c r="J93" s="84"/>
      <c r="K93" s="238">
        <f t="shared" si="58"/>
        <v>0</v>
      </c>
      <c r="L93" s="84"/>
      <c r="M93" s="84"/>
      <c r="N93" s="238">
        <f t="shared" si="59"/>
        <v>0</v>
      </c>
      <c r="O93" s="84"/>
      <c r="P93" s="84"/>
      <c r="Q93" s="238">
        <f t="shared" si="60"/>
        <v>0</v>
      </c>
      <c r="R93" s="84"/>
      <c r="S93" s="84"/>
      <c r="T93" s="238">
        <f t="shared" si="62"/>
        <v>0</v>
      </c>
      <c r="U93" s="239">
        <f t="shared" si="63"/>
        <v>0</v>
      </c>
      <c r="V93" s="239">
        <f t="shared" si="63"/>
        <v>0</v>
      </c>
      <c r="W93" s="239">
        <f t="shared" si="63"/>
        <v>0</v>
      </c>
      <c r="X93" s="84"/>
      <c r="Y93" s="84"/>
      <c r="Z93" s="238">
        <f t="shared" si="64"/>
        <v>0</v>
      </c>
      <c r="AA93" s="239">
        <f t="shared" si="67"/>
        <v>0</v>
      </c>
      <c r="AB93" s="239">
        <f t="shared" si="67"/>
        <v>0</v>
      </c>
      <c r="AC93" s="239">
        <f t="shared" si="67"/>
        <v>0</v>
      </c>
      <c r="AD93" s="238"/>
      <c r="AE93" s="238"/>
      <c r="AF93" s="238">
        <f t="shared" si="70"/>
        <v>0</v>
      </c>
      <c r="AG93" s="238"/>
      <c r="AH93" s="238"/>
      <c r="AI93" s="238">
        <f t="shared" si="65"/>
        <v>0</v>
      </c>
      <c r="AJ93" s="240">
        <f t="shared" si="71"/>
        <v>0</v>
      </c>
      <c r="AK93" s="240">
        <f t="shared" si="71"/>
        <v>0</v>
      </c>
      <c r="AL93" s="240">
        <f t="shared" si="71"/>
        <v>0</v>
      </c>
      <c r="AM93" s="239">
        <f t="shared" si="66"/>
        <v>0</v>
      </c>
      <c r="AN93" s="239">
        <f t="shared" si="66"/>
        <v>0</v>
      </c>
      <c r="AO93" s="239">
        <f t="shared" si="66"/>
        <v>0</v>
      </c>
    </row>
    <row r="94" spans="1:41" s="241" customFormat="1" ht="11.25">
      <c r="A94" s="236">
        <v>83</v>
      </c>
      <c r="B94" s="237" t="s">
        <v>124</v>
      </c>
      <c r="C94" s="86">
        <f t="shared" ref="C94:S94" si="72">SUM(C95:C98)</f>
        <v>0</v>
      </c>
      <c r="D94" s="86">
        <f t="shared" si="72"/>
        <v>0</v>
      </c>
      <c r="E94" s="238">
        <f t="shared" si="72"/>
        <v>0</v>
      </c>
      <c r="F94" s="86">
        <f t="shared" si="72"/>
        <v>0</v>
      </c>
      <c r="G94" s="86">
        <f t="shared" si="72"/>
        <v>0</v>
      </c>
      <c r="H94" s="238">
        <f t="shared" si="72"/>
        <v>0</v>
      </c>
      <c r="I94" s="86">
        <f t="shared" si="72"/>
        <v>0</v>
      </c>
      <c r="J94" s="86">
        <f t="shared" si="72"/>
        <v>0</v>
      </c>
      <c r="K94" s="238">
        <f t="shared" si="72"/>
        <v>0</v>
      </c>
      <c r="L94" s="86">
        <f t="shared" si="72"/>
        <v>0</v>
      </c>
      <c r="M94" s="86">
        <f t="shared" si="72"/>
        <v>0</v>
      </c>
      <c r="N94" s="238">
        <f t="shared" si="72"/>
        <v>0</v>
      </c>
      <c r="O94" s="86">
        <f t="shared" si="72"/>
        <v>0</v>
      </c>
      <c r="P94" s="86">
        <f t="shared" si="72"/>
        <v>0</v>
      </c>
      <c r="Q94" s="238">
        <f t="shared" si="72"/>
        <v>0</v>
      </c>
      <c r="R94" s="86">
        <f t="shared" si="72"/>
        <v>0</v>
      </c>
      <c r="S94" s="86">
        <f t="shared" si="72"/>
        <v>0</v>
      </c>
      <c r="T94" s="238">
        <f t="shared" si="62"/>
        <v>0</v>
      </c>
      <c r="U94" s="239">
        <f t="shared" si="63"/>
        <v>0</v>
      </c>
      <c r="V94" s="239">
        <f t="shared" si="63"/>
        <v>0</v>
      </c>
      <c r="W94" s="239">
        <f t="shared" si="63"/>
        <v>0</v>
      </c>
      <c r="X94" s="86">
        <f>SUM(X95:X99)</f>
        <v>0</v>
      </c>
      <c r="Y94" s="86">
        <f>SUM(Y95:Y99)</f>
        <v>0</v>
      </c>
      <c r="Z94" s="238">
        <f t="shared" si="64"/>
        <v>0</v>
      </c>
      <c r="AA94" s="239">
        <f t="shared" si="67"/>
        <v>0</v>
      </c>
      <c r="AB94" s="239">
        <f t="shared" si="67"/>
        <v>0</v>
      </c>
      <c r="AC94" s="239">
        <f t="shared" si="67"/>
        <v>0</v>
      </c>
      <c r="AD94" s="238">
        <f>SUM(AD95:AD99)</f>
        <v>0</v>
      </c>
      <c r="AE94" s="238">
        <f>SUM(AE95:AE99)</f>
        <v>0</v>
      </c>
      <c r="AF94" s="238">
        <f t="shared" si="70"/>
        <v>0</v>
      </c>
      <c r="AG94" s="238">
        <f>SUM(AG95:AG99)</f>
        <v>0</v>
      </c>
      <c r="AH94" s="238">
        <f>SUM(AH95:AH99)</f>
        <v>0</v>
      </c>
      <c r="AI94" s="238">
        <f t="shared" si="65"/>
        <v>0</v>
      </c>
      <c r="AJ94" s="240">
        <f t="shared" si="71"/>
        <v>0</v>
      </c>
      <c r="AK94" s="240">
        <f t="shared" si="71"/>
        <v>0</v>
      </c>
      <c r="AL94" s="240">
        <f t="shared" si="71"/>
        <v>0</v>
      </c>
      <c r="AM94" s="239">
        <f t="shared" si="66"/>
        <v>0</v>
      </c>
      <c r="AN94" s="239">
        <f t="shared" si="66"/>
        <v>0</v>
      </c>
      <c r="AO94" s="239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41" customFormat="1" ht="11.25">
      <c r="A99" s="236">
        <v>88</v>
      </c>
      <c r="B99" s="242" t="s">
        <v>125</v>
      </c>
      <c r="C99" s="86">
        <f>SUM(C100:C107)</f>
        <v>0</v>
      </c>
      <c r="D99" s="86">
        <f>SUM(D100:D107)</f>
        <v>0</v>
      </c>
      <c r="E99" s="243">
        <f t="shared" si="56"/>
        <v>0</v>
      </c>
      <c r="F99" s="86">
        <f>SUM(F100:F107)</f>
        <v>0</v>
      </c>
      <c r="G99" s="86">
        <f>SUM(G100:G107)</f>
        <v>0</v>
      </c>
      <c r="H99" s="243">
        <f t="shared" si="57"/>
        <v>0</v>
      </c>
      <c r="I99" s="86">
        <f>SUM(I100:I107)</f>
        <v>0</v>
      </c>
      <c r="J99" s="86">
        <f>SUM(J100:J107)</f>
        <v>0</v>
      </c>
      <c r="K99" s="243">
        <f t="shared" si="58"/>
        <v>0</v>
      </c>
      <c r="L99" s="86">
        <f>SUM(L100:L107)</f>
        <v>0</v>
      </c>
      <c r="M99" s="86">
        <f>SUM(M100:M107)</f>
        <v>0</v>
      </c>
      <c r="N99" s="243">
        <f t="shared" si="59"/>
        <v>0</v>
      </c>
      <c r="O99" s="86">
        <f>SUM(O100:O107)</f>
        <v>0</v>
      </c>
      <c r="P99" s="86">
        <f>SUM(P100:P107)</f>
        <v>0</v>
      </c>
      <c r="Q99" s="243">
        <f t="shared" si="60"/>
        <v>0</v>
      </c>
      <c r="R99" s="86">
        <f>SUM(R100:R107)</f>
        <v>0</v>
      </c>
      <c r="S99" s="86">
        <f>SUM(S100:S107)</f>
        <v>0</v>
      </c>
      <c r="T99" s="243">
        <f t="shared" si="62"/>
        <v>0</v>
      </c>
      <c r="U99" s="239">
        <f t="shared" si="63"/>
        <v>0</v>
      </c>
      <c r="V99" s="239">
        <f t="shared" si="63"/>
        <v>0</v>
      </c>
      <c r="W99" s="239">
        <f t="shared" si="63"/>
        <v>0</v>
      </c>
      <c r="X99" s="86">
        <f>SUM(X100:X107)</f>
        <v>0</v>
      </c>
      <c r="Y99" s="86">
        <f>SUM(Y100:Y107)</f>
        <v>0</v>
      </c>
      <c r="Z99" s="243">
        <f t="shared" si="64"/>
        <v>0</v>
      </c>
      <c r="AA99" s="239">
        <f t="shared" si="67"/>
        <v>0</v>
      </c>
      <c r="AB99" s="239">
        <f t="shared" si="67"/>
        <v>0</v>
      </c>
      <c r="AC99" s="239">
        <f t="shared" si="67"/>
        <v>0</v>
      </c>
      <c r="AD99" s="238">
        <f>SUM(AD100:AD107)</f>
        <v>0</v>
      </c>
      <c r="AE99" s="238">
        <f>SUM(AE100:AE107)</f>
        <v>0</v>
      </c>
      <c r="AF99" s="243">
        <f t="shared" si="70"/>
        <v>0</v>
      </c>
      <c r="AG99" s="238">
        <f>SUM(AG100:AG107)</f>
        <v>0</v>
      </c>
      <c r="AH99" s="238">
        <f>SUM(AH100:AH107)</f>
        <v>0</v>
      </c>
      <c r="AI99" s="243">
        <f t="shared" si="65"/>
        <v>0</v>
      </c>
      <c r="AJ99" s="239">
        <f t="shared" si="71"/>
        <v>0</v>
      </c>
      <c r="AK99" s="239">
        <f t="shared" si="71"/>
        <v>0</v>
      </c>
      <c r="AL99" s="239">
        <f t="shared" si="71"/>
        <v>0</v>
      </c>
      <c r="AM99" s="239">
        <f t="shared" si="66"/>
        <v>0</v>
      </c>
      <c r="AN99" s="239">
        <f t="shared" si="66"/>
        <v>0</v>
      </c>
      <c r="AO99" s="239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87" customWidth="1"/>
    <col min="8" max="23" width="14" style="111" customWidth="1"/>
    <col min="24" max="26" width="14" style="166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100146700</v>
      </c>
    </row>
    <row r="3" spans="1:41" ht="11.25">
      <c r="B3" s="475" t="s">
        <v>292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-343112258.82999998</v>
      </c>
    </row>
    <row r="5" spans="1:41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501" t="s">
        <v>166</v>
      </c>
      <c r="Y5" s="502"/>
      <c r="Z5" s="503"/>
      <c r="AA5" s="476" t="s">
        <v>164</v>
      </c>
      <c r="AB5" s="476"/>
      <c r="AC5" s="476"/>
      <c r="AD5" s="443" t="s">
        <v>261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1" s="52" customFormat="1" ht="11.25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7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2" t="s">
        <v>114</v>
      </c>
      <c r="Y6" s="212" t="s">
        <v>115</v>
      </c>
      <c r="Z6" s="212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73" t="s">
        <v>122</v>
      </c>
      <c r="B7" s="474"/>
      <c r="C7" s="81"/>
      <c r="D7" s="81">
        <f>SUM(C7+D79-D8)</f>
        <v>6013310.3900000006</v>
      </c>
      <c r="E7" s="85">
        <f>SUM(D7-C7)</f>
        <v>6013310.3900000006</v>
      </c>
      <c r="F7" s="81"/>
      <c r="G7" s="280">
        <f>SUM(F7+G79-G8)</f>
        <v>38229928.620000005</v>
      </c>
      <c r="H7" s="85">
        <f>SUM(G7-F7)</f>
        <v>38229928.620000005</v>
      </c>
      <c r="I7" s="81"/>
      <c r="J7" s="81">
        <f>SUM(I7+J79-J8)</f>
        <v>1599986.33</v>
      </c>
      <c r="K7" s="85">
        <f>SUM(J7-I7)</f>
        <v>1599986.33</v>
      </c>
      <c r="L7" s="81"/>
      <c r="M7" s="81">
        <f>SUM(L7+M79-M8)</f>
        <v>6527117.1999999993</v>
      </c>
      <c r="N7" s="85">
        <f>SUM(M7-L7)</f>
        <v>6527117.1999999993</v>
      </c>
      <c r="O7" s="81"/>
      <c r="P7" s="81">
        <f>SUM(O7+P79-P8)</f>
        <v>4799372.5399999991</v>
      </c>
      <c r="Q7" s="85">
        <f>SUM(P7-O7)</f>
        <v>4799372.5399999991</v>
      </c>
      <c r="R7" s="81"/>
      <c r="S7" s="81">
        <f>SUM(R7+S79-S8)</f>
        <v>4357834.75</v>
      </c>
      <c r="T7" s="85">
        <f>SUM(S7-R7)</f>
        <v>4357834.75</v>
      </c>
      <c r="U7" s="90">
        <f>SUM(C7+F7+I7+L7+O7+R7)</f>
        <v>0</v>
      </c>
      <c r="V7" s="90">
        <f t="shared" ref="V7:W22" si="1">SUM(D7+G7+J7+M7+P7+S7)</f>
        <v>61527549.830000006</v>
      </c>
      <c r="W7" s="90">
        <f t="shared" si="1"/>
        <v>61527549.830000006</v>
      </c>
      <c r="X7" s="213"/>
      <c r="Y7" s="213">
        <f>SUM(X7+Y79-Y8)</f>
        <v>49492308.199999988</v>
      </c>
      <c r="Z7" s="214">
        <v>0</v>
      </c>
      <c r="AA7" s="90">
        <f>SUM(X7)</f>
        <v>0</v>
      </c>
      <c r="AB7" s="90">
        <f>SUM(Y7)</f>
        <v>49492308.199999988</v>
      </c>
      <c r="AC7" s="90">
        <v>0</v>
      </c>
      <c r="AD7" s="81"/>
      <c r="AE7" s="81">
        <f>SUM(AD7+AE79-AE8)</f>
        <v>-725623.29999999702</v>
      </c>
      <c r="AF7" s="85">
        <v>0</v>
      </c>
      <c r="AG7" s="81"/>
      <c r="AH7" s="81">
        <f>SUM(AG7+AH79-AH8)</f>
        <v>68993974</v>
      </c>
      <c r="AI7" s="85">
        <v>0</v>
      </c>
      <c r="AJ7" s="90">
        <f t="shared" ref="AJ7:AL22" si="2">SUM(AD7+AG7)</f>
        <v>0</v>
      </c>
      <c r="AK7" s="90">
        <f t="shared" si="2"/>
        <v>68268350.700000003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179288208.73000002</v>
      </c>
      <c r="AO7" s="90">
        <f t="shared" si="3"/>
        <v>61527549.830000006</v>
      </c>
    </row>
    <row r="8" spans="1:41" ht="11.25">
      <c r="A8" s="55">
        <v>1</v>
      </c>
      <c r="B8" s="56" t="s">
        <v>4</v>
      </c>
      <c r="C8" s="86">
        <f>SUM(C9+C75)</f>
        <v>132656600</v>
      </c>
      <c r="D8" s="86">
        <f>SUM(D9+D75)</f>
        <v>115840289.61</v>
      </c>
      <c r="E8" s="85">
        <f t="shared" ref="E8:E72" si="4">SUM(D8-C8)</f>
        <v>-16816310.390000001</v>
      </c>
      <c r="F8" s="86">
        <f>SUM(F9+F75)</f>
        <v>682724700</v>
      </c>
      <c r="G8" s="163">
        <f>SUM(G9+G75)</f>
        <v>604932071.38</v>
      </c>
      <c r="H8" s="85">
        <f t="shared" ref="H8:H72" si="5">SUM(G8-F8)</f>
        <v>-77792628.620000005</v>
      </c>
      <c r="I8" s="86">
        <f>SUM(I9+I75)</f>
        <v>11560000</v>
      </c>
      <c r="J8" s="86">
        <f>SUM(J9+J75)</f>
        <v>9265013.6699999999</v>
      </c>
      <c r="K8" s="85">
        <f t="shared" ref="K8:K72" si="6">SUM(J8-I8)</f>
        <v>-2294986.33</v>
      </c>
      <c r="L8" s="86">
        <f>SUM(L9+L75)</f>
        <v>31680000</v>
      </c>
      <c r="M8" s="86">
        <f>SUM(M9+M75)</f>
        <v>19232882.800000001</v>
      </c>
      <c r="N8" s="85">
        <f t="shared" ref="N8:N72" si="7">SUM(M8-L8)</f>
        <v>-12447117.199999999</v>
      </c>
      <c r="O8" s="86">
        <f>SUM(O9+O75)</f>
        <v>45847500</v>
      </c>
      <c r="P8" s="86">
        <f>SUM(P9+P75)</f>
        <v>31314827.460000001</v>
      </c>
      <c r="Q8" s="85">
        <f t="shared" ref="Q8:Q72" si="8">SUM(P8-O8)</f>
        <v>-14532672.539999999</v>
      </c>
      <c r="R8" s="86">
        <f>SUM(R9+R75)</f>
        <v>11059200</v>
      </c>
      <c r="S8" s="86">
        <f>SUM(S9+S75)</f>
        <v>5179165.25</v>
      </c>
      <c r="T8" s="85">
        <f t="shared" ref="T8:T74" si="9">SUM(S8-R8)</f>
        <v>-5880034.75</v>
      </c>
      <c r="U8" s="88">
        <f t="shared" ref="U8:W50" si="10">SUM(C8+F8+I8+L8+O8+R8)</f>
        <v>915528000</v>
      </c>
      <c r="V8" s="88">
        <f t="shared" si="1"/>
        <v>785764250.16999996</v>
      </c>
      <c r="W8" s="88">
        <f t="shared" si="1"/>
        <v>-129763749.83000001</v>
      </c>
      <c r="X8" s="165">
        <f>SUM(X9+X75)</f>
        <v>306228000</v>
      </c>
      <c r="Y8" s="165">
        <f>SUM(Y9+Y75)</f>
        <v>199522791</v>
      </c>
      <c r="Z8" s="214">
        <f t="shared" ref="Z8:Z74" si="11">SUM(Y8-X8)</f>
        <v>-106705209</v>
      </c>
      <c r="AA8" s="88">
        <f t="shared" ref="AA8:AB11" si="12">SUM(X8)</f>
        <v>306228000</v>
      </c>
      <c r="AB8" s="88">
        <f t="shared" si="12"/>
        <v>199522791</v>
      </c>
      <c r="AC8" s="88">
        <f t="shared" ref="AC8:AC11" si="13">SUM(Z8)</f>
        <v>-106705209</v>
      </c>
      <c r="AD8" s="86">
        <f>SUM(AD9+AD75)</f>
        <v>134274400</v>
      </c>
      <c r="AE8" s="86">
        <f>SUM(AE9+AE75)</f>
        <v>100000000</v>
      </c>
      <c r="AF8" s="85">
        <f t="shared" ref="AF8:AF72" si="14">SUM(AE8-AD8)</f>
        <v>-34274400</v>
      </c>
      <c r="AG8" s="86">
        <f>SUM(AG9+AG75)</f>
        <v>72368900</v>
      </c>
      <c r="AH8" s="86">
        <f>SUM(AH9+AH75)</f>
        <v>0</v>
      </c>
      <c r="AI8" s="85">
        <f t="shared" ref="AI8:AI74" si="15">SUM(AH8-AG8)</f>
        <v>-72368900</v>
      </c>
      <c r="AJ8" s="88">
        <f t="shared" si="2"/>
        <v>206643300</v>
      </c>
      <c r="AK8" s="88">
        <f t="shared" si="2"/>
        <v>100000000</v>
      </c>
      <c r="AL8" s="88">
        <f t="shared" si="2"/>
        <v>-106643300</v>
      </c>
      <c r="AM8" s="88">
        <f t="shared" ref="AM8:AO74" si="16">SUM(U8+AA8+AJ8)</f>
        <v>1428399300</v>
      </c>
      <c r="AN8" s="88">
        <f t="shared" si="3"/>
        <v>1085287041.1700001</v>
      </c>
      <c r="AO8" s="88">
        <f t="shared" si="3"/>
        <v>-343112258.83000004</v>
      </c>
    </row>
    <row r="9" spans="1:41" ht="11.25">
      <c r="A9" s="55">
        <v>2</v>
      </c>
      <c r="B9" s="56" t="s">
        <v>5</v>
      </c>
      <c r="C9" s="86">
        <f>SUM(C10+C63+C66)</f>
        <v>132656600</v>
      </c>
      <c r="D9" s="86">
        <f t="shared" ref="D9" si="17">SUM(D10+D63+D66)</f>
        <v>115840289.61</v>
      </c>
      <c r="E9" s="85">
        <f t="shared" si="4"/>
        <v>-16816310.390000001</v>
      </c>
      <c r="F9" s="86">
        <f>SUM(F10+F63+F66)</f>
        <v>682724700</v>
      </c>
      <c r="G9" s="163">
        <f>SUM(G10+G63+G66)</f>
        <v>604932071.38</v>
      </c>
      <c r="H9" s="85">
        <f t="shared" si="5"/>
        <v>-77792628.620000005</v>
      </c>
      <c r="I9" s="86">
        <f>SUM(I10+I63+I66)</f>
        <v>11560000</v>
      </c>
      <c r="J9" s="86">
        <f>SUM(J10+J63+J66)</f>
        <v>9265013.6699999999</v>
      </c>
      <c r="K9" s="85">
        <f t="shared" si="6"/>
        <v>-2294986.33</v>
      </c>
      <c r="L9" s="86">
        <f>SUM(L10+L63+L66)</f>
        <v>31680000</v>
      </c>
      <c r="M9" s="86">
        <f>SUM(M10+M63+M66)</f>
        <v>19232882.800000001</v>
      </c>
      <c r="N9" s="85">
        <f t="shared" si="7"/>
        <v>-12447117.199999999</v>
      </c>
      <c r="O9" s="86">
        <f>SUM(O10+O63+O66)</f>
        <v>45847500</v>
      </c>
      <c r="P9" s="86">
        <f>SUM(P10+P63+P66)</f>
        <v>31314827.460000001</v>
      </c>
      <c r="Q9" s="85">
        <f t="shared" si="8"/>
        <v>-14532672.539999999</v>
      </c>
      <c r="R9" s="86">
        <f>SUM(R10+R63+R66)</f>
        <v>11059200</v>
      </c>
      <c r="S9" s="86">
        <f>SUM(S10+S63+S66)</f>
        <v>5179165.25</v>
      </c>
      <c r="T9" s="85">
        <f t="shared" si="9"/>
        <v>-5880034.75</v>
      </c>
      <c r="U9" s="88">
        <f t="shared" si="10"/>
        <v>915528000</v>
      </c>
      <c r="V9" s="88">
        <f t="shared" si="1"/>
        <v>785764250.16999996</v>
      </c>
      <c r="W9" s="88">
        <f t="shared" si="1"/>
        <v>-129763749.83000001</v>
      </c>
      <c r="X9" s="165">
        <f>SUM(X10+X63+X66)</f>
        <v>306228000</v>
      </c>
      <c r="Y9" s="165">
        <f>SUM(Y10+Y63+Y66)</f>
        <v>199522791</v>
      </c>
      <c r="Z9" s="214">
        <f t="shared" si="11"/>
        <v>-106705209</v>
      </c>
      <c r="AA9" s="88">
        <f t="shared" si="12"/>
        <v>306228000</v>
      </c>
      <c r="AB9" s="88">
        <f t="shared" si="12"/>
        <v>199522791</v>
      </c>
      <c r="AC9" s="88">
        <f t="shared" si="13"/>
        <v>-106705209</v>
      </c>
      <c r="AD9" s="86">
        <f>SUM(AD10+AD63+AD66)</f>
        <v>134274400</v>
      </c>
      <c r="AE9" s="86">
        <f>SUM(AE10+AE63+AE66)</f>
        <v>100000000</v>
      </c>
      <c r="AF9" s="85">
        <f t="shared" si="14"/>
        <v>-34274400</v>
      </c>
      <c r="AG9" s="86">
        <f>SUM(AG10+AG63+AG66)</f>
        <v>72368900</v>
      </c>
      <c r="AH9" s="86">
        <f>SUM(AH10+AH63+AH66)</f>
        <v>0</v>
      </c>
      <c r="AI9" s="85">
        <f t="shared" si="15"/>
        <v>-72368900</v>
      </c>
      <c r="AJ9" s="88">
        <f t="shared" si="2"/>
        <v>206643300</v>
      </c>
      <c r="AK9" s="88">
        <f t="shared" si="2"/>
        <v>100000000</v>
      </c>
      <c r="AL9" s="88">
        <f t="shared" si="2"/>
        <v>-106643300</v>
      </c>
      <c r="AM9" s="88">
        <f t="shared" si="16"/>
        <v>1428399300</v>
      </c>
      <c r="AN9" s="88">
        <f t="shared" si="3"/>
        <v>1085287041.1700001</v>
      </c>
      <c r="AO9" s="88">
        <f t="shared" si="3"/>
        <v>-343112258.83000004</v>
      </c>
    </row>
    <row r="10" spans="1:41" ht="11.25">
      <c r="A10" s="55">
        <v>3</v>
      </c>
      <c r="B10" s="56" t="s">
        <v>6</v>
      </c>
      <c r="C10" s="86">
        <f>SUM(C11+C17+C23+C28+C35+C39+C44+C48+C58)</f>
        <v>132356600</v>
      </c>
      <c r="D10" s="86">
        <f>SUM(D11+D17+D23+D28+D35+D39+D44+D48+D58)</f>
        <v>115790289.61</v>
      </c>
      <c r="E10" s="85">
        <f t="shared" si="4"/>
        <v>-16566310.390000001</v>
      </c>
      <c r="F10" s="86">
        <f>SUM(F11+F17+F23+F28+F35+F39+F44+F48+F58)</f>
        <v>682724700</v>
      </c>
      <c r="G10" s="163">
        <f>SUM(G11+G17+G23+G28+G35+G39+G44+G48+G58)</f>
        <v>604932071.38</v>
      </c>
      <c r="H10" s="85">
        <f t="shared" si="5"/>
        <v>-77792628.620000005</v>
      </c>
      <c r="I10" s="86">
        <f>SUM(I11+I17+I23+I28+I35+I39+I44+I48+I58)</f>
        <v>11560000</v>
      </c>
      <c r="J10" s="86">
        <f>SUM(J11+J17+J23+J28+J35+J39+J44+J48+J58)</f>
        <v>9265013.6699999999</v>
      </c>
      <c r="K10" s="85">
        <f t="shared" si="6"/>
        <v>-2294986.33</v>
      </c>
      <c r="L10" s="86">
        <f>SUM(L11+L17+L23+L28+L35+L39+L44+L48+L58)</f>
        <v>31680000</v>
      </c>
      <c r="M10" s="86">
        <f>SUM(M11+M17+M23+M28+M35+M39+M44+M48+M58)</f>
        <v>19232882.800000001</v>
      </c>
      <c r="N10" s="85">
        <f t="shared" si="7"/>
        <v>-12447117.199999999</v>
      </c>
      <c r="O10" s="86">
        <f>SUM(O11+O17+O23+O28+O35+O39+O44+O48+O58)</f>
        <v>45847500</v>
      </c>
      <c r="P10" s="86">
        <f>SUM(P11+P17+P23+P28+P35+P39+P44+P48+P58)</f>
        <v>31314827.460000001</v>
      </c>
      <c r="Q10" s="85">
        <f t="shared" si="8"/>
        <v>-14532672.539999999</v>
      </c>
      <c r="R10" s="86">
        <f>SUM(R11+R17+R23+R28+R35+R39+R44+R48+R58)</f>
        <v>11059200</v>
      </c>
      <c r="S10" s="86">
        <f>SUM(S11+S17+S23+S28+S35+S39+S44+S48+S58)</f>
        <v>5179165.25</v>
      </c>
      <c r="T10" s="85">
        <f t="shared" si="9"/>
        <v>-5880034.75</v>
      </c>
      <c r="U10" s="88">
        <f t="shared" si="10"/>
        <v>915228000</v>
      </c>
      <c r="V10" s="88">
        <f t="shared" si="1"/>
        <v>785714250.16999996</v>
      </c>
      <c r="W10" s="88">
        <f t="shared" si="1"/>
        <v>-129513749.83000001</v>
      </c>
      <c r="X10" s="165">
        <f>SUM(X11+X17+X23+X28+X35+X39+X44+X48+X58)</f>
        <v>0</v>
      </c>
      <c r="Y10" s="165">
        <f>SUM(Y11+Y17+Y23+Y28+Y35+Y39+Y44+Y48+Y58)</f>
        <v>0</v>
      </c>
      <c r="Z10" s="214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134274400</v>
      </c>
      <c r="AE10" s="86">
        <f>SUM(AE11+AE17+AE23+AE28+AE35+AE39+AE44+AE48+AE58)</f>
        <v>100000000</v>
      </c>
      <c r="AF10" s="85">
        <f t="shared" si="14"/>
        <v>-34274400</v>
      </c>
      <c r="AG10" s="86">
        <f>SUM(AG11+AG17+AG23+AG28+AG35+AG39+AG44+AG48+AG58)</f>
        <v>72368900</v>
      </c>
      <c r="AH10" s="86">
        <f>SUM(AH11+AH17+AH23+AH28+AH35+AH39+AH44+AH48+AH58)</f>
        <v>0</v>
      </c>
      <c r="AI10" s="85">
        <f t="shared" si="15"/>
        <v>-72368900</v>
      </c>
      <c r="AJ10" s="88">
        <f t="shared" si="2"/>
        <v>206643300</v>
      </c>
      <c r="AK10" s="88">
        <f t="shared" si="2"/>
        <v>100000000</v>
      </c>
      <c r="AL10" s="88">
        <f t="shared" si="2"/>
        <v>-106643300</v>
      </c>
      <c r="AM10" s="88">
        <f t="shared" si="16"/>
        <v>1121871300</v>
      </c>
      <c r="AN10" s="88">
        <f t="shared" si="3"/>
        <v>885714250.16999996</v>
      </c>
      <c r="AO10" s="88">
        <f t="shared" si="3"/>
        <v>-236157049.83000001</v>
      </c>
    </row>
    <row r="11" spans="1:41" ht="11.25">
      <c r="A11" s="55">
        <v>4</v>
      </c>
      <c r="B11" s="56" t="s">
        <v>7</v>
      </c>
      <c r="C11" s="86">
        <f t="shared" ref="C11" si="18">SUM(C12:C16)</f>
        <v>105084600</v>
      </c>
      <c r="D11" s="86">
        <f>SUM(D12:D16)</f>
        <v>97751005.609999999</v>
      </c>
      <c r="E11" s="85">
        <f t="shared" si="4"/>
        <v>-7333594.3900000006</v>
      </c>
      <c r="F11" s="86">
        <f>SUM(F12:F16)</f>
        <v>534712900</v>
      </c>
      <c r="G11" s="163">
        <f>SUM(G12:G16)</f>
        <v>498266530.56999999</v>
      </c>
      <c r="H11" s="85">
        <f t="shared" si="5"/>
        <v>-36446369.430000007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639797500</v>
      </c>
      <c r="V11" s="88">
        <f t="shared" si="1"/>
        <v>596017536.17999995</v>
      </c>
      <c r="W11" s="88">
        <f t="shared" si="1"/>
        <v>-43779963.820000008</v>
      </c>
      <c r="X11" s="165">
        <f>SUM(X12:X16)</f>
        <v>0</v>
      </c>
      <c r="Y11" s="165">
        <f>SUM(Y12:Y16)</f>
        <v>0</v>
      </c>
      <c r="Z11" s="214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639797500</v>
      </c>
      <c r="AN11" s="88">
        <f t="shared" si="3"/>
        <v>596017536.17999995</v>
      </c>
      <c r="AO11" s="88">
        <f t="shared" si="3"/>
        <v>-43779963.820000008</v>
      </c>
    </row>
    <row r="12" spans="1:41" ht="11.25">
      <c r="A12" s="13">
        <v>5</v>
      </c>
      <c r="B12" s="15" t="s">
        <v>8</v>
      </c>
      <c r="C12" s="396">
        <v>43349800</v>
      </c>
      <c r="D12" s="396">
        <v>44658479.689999998</v>
      </c>
      <c r="E12" s="85">
        <f t="shared" si="4"/>
        <v>1308679.6899999976</v>
      </c>
      <c r="F12" s="396">
        <v>267671200</v>
      </c>
      <c r="G12" s="396">
        <v>317259316.68000001</v>
      </c>
      <c r="H12" s="85">
        <f t="shared" si="5"/>
        <v>49588116.680000007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311021000</v>
      </c>
      <c r="V12" s="89">
        <f t="shared" si="1"/>
        <v>361917796.37</v>
      </c>
      <c r="W12" s="89">
        <f t="shared" si="1"/>
        <v>50896796.370000005</v>
      </c>
      <c r="X12" s="215"/>
      <c r="Y12" s="215"/>
      <c r="Z12" s="214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311021000</v>
      </c>
      <c r="AN12" s="89">
        <f t="shared" si="3"/>
        <v>361917796.37</v>
      </c>
      <c r="AO12" s="89">
        <f t="shared" si="3"/>
        <v>50896796.370000005</v>
      </c>
    </row>
    <row r="13" spans="1:41" ht="11.25">
      <c r="A13" s="13">
        <v>6</v>
      </c>
      <c r="B13" s="15" t="s">
        <v>10</v>
      </c>
      <c r="C13" s="396">
        <v>48747100</v>
      </c>
      <c r="D13" s="396">
        <v>41471006.920000002</v>
      </c>
      <c r="E13" s="85">
        <f t="shared" si="4"/>
        <v>-7276093.0799999982</v>
      </c>
      <c r="F13" s="396">
        <v>199412300</v>
      </c>
      <c r="G13" s="396">
        <v>140839079.59999999</v>
      </c>
      <c r="H13" s="85">
        <f t="shared" si="5"/>
        <v>-58573220.400000006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248159400</v>
      </c>
      <c r="V13" s="89">
        <f t="shared" si="1"/>
        <v>182310086.51999998</v>
      </c>
      <c r="W13" s="89">
        <f t="shared" si="1"/>
        <v>-65849313.480000004</v>
      </c>
      <c r="X13" s="215"/>
      <c r="Y13" s="215"/>
      <c r="Z13" s="214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248159400</v>
      </c>
      <c r="AN13" s="89">
        <f t="shared" si="3"/>
        <v>182310086.51999998</v>
      </c>
      <c r="AO13" s="89">
        <f t="shared" si="3"/>
        <v>-65849313.480000004</v>
      </c>
    </row>
    <row r="14" spans="1:41" ht="11.25">
      <c r="A14" s="13">
        <v>7</v>
      </c>
      <c r="B14" s="15" t="s">
        <v>11</v>
      </c>
      <c r="C14" s="396">
        <v>3093600</v>
      </c>
      <c r="D14" s="396">
        <v>4060000</v>
      </c>
      <c r="E14" s="85">
        <f t="shared" si="4"/>
        <v>966400</v>
      </c>
      <c r="F14" s="396">
        <v>40000400</v>
      </c>
      <c r="G14" s="396">
        <v>29139714.289999999</v>
      </c>
      <c r="H14" s="85">
        <f t="shared" si="5"/>
        <v>-10860685.710000001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43094000</v>
      </c>
      <c r="V14" s="89">
        <f t="shared" si="1"/>
        <v>33199714.289999999</v>
      </c>
      <c r="W14" s="89">
        <f t="shared" si="1"/>
        <v>-9894285.7100000009</v>
      </c>
      <c r="X14" s="215"/>
      <c r="Y14" s="215"/>
      <c r="Z14" s="214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43094000</v>
      </c>
      <c r="AN14" s="89">
        <f t="shared" si="3"/>
        <v>33199714.289999999</v>
      </c>
      <c r="AO14" s="89">
        <f t="shared" si="3"/>
        <v>-9894285.7100000009</v>
      </c>
    </row>
    <row r="15" spans="1:41" ht="11.25">
      <c r="A15" s="13">
        <v>8</v>
      </c>
      <c r="B15" s="15" t="s">
        <v>12</v>
      </c>
      <c r="C15" s="397">
        <v>9894100</v>
      </c>
      <c r="D15" s="397">
        <v>7561519</v>
      </c>
      <c r="E15" s="85">
        <f t="shared" si="4"/>
        <v>-2332581</v>
      </c>
      <c r="F15" s="396">
        <v>27629000</v>
      </c>
      <c r="G15" s="397">
        <v>11028420</v>
      </c>
      <c r="H15" s="85">
        <f t="shared" si="5"/>
        <v>-16600580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37523100</v>
      </c>
      <c r="V15" s="89">
        <f t="shared" si="1"/>
        <v>18589939</v>
      </c>
      <c r="W15" s="89">
        <f t="shared" si="1"/>
        <v>-18933161</v>
      </c>
      <c r="X15" s="215"/>
      <c r="Y15" s="215"/>
      <c r="Z15" s="214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37523100</v>
      </c>
      <c r="AN15" s="89">
        <f t="shared" si="3"/>
        <v>18589939</v>
      </c>
      <c r="AO15" s="89">
        <f t="shared" si="3"/>
        <v>-18933161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15"/>
      <c r="Y16" s="215"/>
      <c r="Z16" s="214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13934400</v>
      </c>
      <c r="D17" s="86">
        <f>SUM(D18:D22)</f>
        <v>10809194</v>
      </c>
      <c r="E17" s="85">
        <f t="shared" si="4"/>
        <v>-3125206</v>
      </c>
      <c r="F17" s="86">
        <f>SUM(F18:F22)</f>
        <v>66839300</v>
      </c>
      <c r="G17" s="86">
        <f>SUM(G18:G22)</f>
        <v>58174440.909999996</v>
      </c>
      <c r="H17" s="85">
        <f t="shared" si="5"/>
        <v>-8664859.0900000036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80773700</v>
      </c>
      <c r="V17" s="88">
        <f t="shared" si="1"/>
        <v>68983634.909999996</v>
      </c>
      <c r="W17" s="88">
        <f t="shared" si="1"/>
        <v>-11790065.090000004</v>
      </c>
      <c r="X17" s="165">
        <f>SUM(X18:X22)</f>
        <v>0</v>
      </c>
      <c r="Y17" s="165">
        <f>SUM(Y18:Y22)</f>
        <v>0</v>
      </c>
      <c r="Z17" s="214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80773700</v>
      </c>
      <c r="AN17" s="88">
        <f t="shared" si="3"/>
        <v>68983634.909999996</v>
      </c>
      <c r="AO17" s="88">
        <f t="shared" si="3"/>
        <v>-11790065.090000004</v>
      </c>
    </row>
    <row r="18" spans="1:41" ht="11.25">
      <c r="A18" s="13">
        <v>11</v>
      </c>
      <c r="B18" s="15" t="s">
        <v>13</v>
      </c>
      <c r="C18" s="396">
        <v>9578000</v>
      </c>
      <c r="D18" s="396">
        <v>7389406</v>
      </c>
      <c r="E18" s="85">
        <f t="shared" si="4"/>
        <v>-2188594</v>
      </c>
      <c r="F18" s="396">
        <v>45451200</v>
      </c>
      <c r="G18" s="396">
        <v>40853161.549999997</v>
      </c>
      <c r="H18" s="85">
        <f t="shared" si="5"/>
        <v>-4598038.450000003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55029200</v>
      </c>
      <c r="V18" s="89">
        <f t="shared" si="1"/>
        <v>48242567.549999997</v>
      </c>
      <c r="W18" s="89">
        <f t="shared" si="1"/>
        <v>-6786632.450000003</v>
      </c>
      <c r="X18" s="215"/>
      <c r="Y18" s="215"/>
      <c r="Z18" s="214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55029200</v>
      </c>
      <c r="AN18" s="89">
        <f t="shared" si="3"/>
        <v>48242567.549999997</v>
      </c>
      <c r="AO18" s="89">
        <f t="shared" si="3"/>
        <v>-6786632.450000003</v>
      </c>
    </row>
    <row r="19" spans="1:41" ht="11.25">
      <c r="A19" s="13">
        <v>12</v>
      </c>
      <c r="B19" s="15" t="s">
        <v>14</v>
      </c>
      <c r="C19" s="396">
        <v>1088900</v>
      </c>
      <c r="D19" s="396">
        <v>852058</v>
      </c>
      <c r="E19" s="85">
        <f t="shared" si="4"/>
        <v>-236842</v>
      </c>
      <c r="F19" s="396">
        <v>5347200</v>
      </c>
      <c r="G19" s="396">
        <v>4865343.97</v>
      </c>
      <c r="H19" s="85">
        <f t="shared" si="5"/>
        <v>-481856.03000000026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6436100</v>
      </c>
      <c r="V19" s="89">
        <f t="shared" si="1"/>
        <v>5717401.9699999997</v>
      </c>
      <c r="W19" s="89">
        <f t="shared" si="1"/>
        <v>-718698.03000000026</v>
      </c>
      <c r="X19" s="215"/>
      <c r="Y19" s="215"/>
      <c r="Z19" s="214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6436100</v>
      </c>
      <c r="AN19" s="89">
        <f t="shared" si="3"/>
        <v>5717401.9699999997</v>
      </c>
      <c r="AO19" s="89">
        <f t="shared" si="3"/>
        <v>-718698.03000000026</v>
      </c>
    </row>
    <row r="20" spans="1:41" ht="11.25">
      <c r="A20" s="13">
        <v>13</v>
      </c>
      <c r="B20" s="15" t="s">
        <v>15</v>
      </c>
      <c r="C20" s="396">
        <v>544800</v>
      </c>
      <c r="D20" s="396">
        <v>426279</v>
      </c>
      <c r="E20" s="85">
        <f t="shared" si="4"/>
        <v>-118521</v>
      </c>
      <c r="F20" s="396">
        <v>2673600</v>
      </c>
      <c r="G20" s="396">
        <v>2578784.2599999998</v>
      </c>
      <c r="H20" s="85">
        <f t="shared" si="5"/>
        <v>-94815.740000000224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3218400</v>
      </c>
      <c r="V20" s="89">
        <f t="shared" si="1"/>
        <v>3005063.26</v>
      </c>
      <c r="W20" s="89">
        <f t="shared" si="1"/>
        <v>-213336.74000000022</v>
      </c>
      <c r="X20" s="215"/>
      <c r="Y20" s="215"/>
      <c r="Z20" s="214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3218400</v>
      </c>
      <c r="AN20" s="89">
        <f t="shared" si="3"/>
        <v>3005063.26</v>
      </c>
      <c r="AO20" s="89">
        <f t="shared" si="3"/>
        <v>-213336.74000000022</v>
      </c>
    </row>
    <row r="21" spans="1:41" ht="11.25">
      <c r="A21" s="13">
        <v>14</v>
      </c>
      <c r="B21" s="15" t="s">
        <v>17</v>
      </c>
      <c r="C21" s="396">
        <v>544800</v>
      </c>
      <c r="D21" s="396">
        <v>426279</v>
      </c>
      <c r="E21" s="85">
        <f t="shared" si="4"/>
        <v>-118521</v>
      </c>
      <c r="F21" s="396">
        <v>2673600</v>
      </c>
      <c r="G21" s="396">
        <v>1932011.77</v>
      </c>
      <c r="H21" s="85">
        <f t="shared" si="5"/>
        <v>-741588.23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3218400</v>
      </c>
      <c r="V21" s="89">
        <f t="shared" si="1"/>
        <v>2358290.77</v>
      </c>
      <c r="W21" s="89">
        <f t="shared" si="1"/>
        <v>-860109.23</v>
      </c>
      <c r="X21" s="215"/>
      <c r="Y21" s="215"/>
      <c r="Z21" s="214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3218400</v>
      </c>
      <c r="AN21" s="89">
        <f t="shared" si="3"/>
        <v>2358290.77</v>
      </c>
      <c r="AO21" s="89">
        <f t="shared" si="3"/>
        <v>-860109.23</v>
      </c>
    </row>
    <row r="22" spans="1:41" ht="11.25">
      <c r="A22" s="13">
        <v>15</v>
      </c>
      <c r="B22" s="15" t="s">
        <v>18</v>
      </c>
      <c r="C22" s="396">
        <v>2177900</v>
      </c>
      <c r="D22" s="396">
        <v>1715172</v>
      </c>
      <c r="E22" s="85">
        <f t="shared" si="4"/>
        <v>-462728</v>
      </c>
      <c r="F22" s="396">
        <v>10693700</v>
      </c>
      <c r="G22" s="396">
        <v>7945139.3600000003</v>
      </c>
      <c r="H22" s="85">
        <f t="shared" si="5"/>
        <v>-2748560.6399999997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12871600</v>
      </c>
      <c r="V22" s="89">
        <f t="shared" si="1"/>
        <v>9660311.3599999994</v>
      </c>
      <c r="W22" s="89">
        <f t="shared" si="1"/>
        <v>-3211288.6399999997</v>
      </c>
      <c r="X22" s="215"/>
      <c r="Y22" s="215"/>
      <c r="Z22" s="214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12871600</v>
      </c>
      <c r="AN22" s="89">
        <f t="shared" si="3"/>
        <v>9660311.3599999994</v>
      </c>
      <c r="AO22" s="89">
        <f t="shared" si="3"/>
        <v>-3211288.6399999997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22615000</v>
      </c>
      <c r="G23" s="86">
        <f>SUM(G24:G27)</f>
        <v>11086989.9</v>
      </c>
      <c r="H23" s="85">
        <f t="shared" si="5"/>
        <v>-11528010.1</v>
      </c>
      <c r="I23" s="86">
        <f>SUM(I24:I27)</f>
        <v>9560000</v>
      </c>
      <c r="J23" s="86">
        <f>SUM(J24:J27)</f>
        <v>8934013.6699999999</v>
      </c>
      <c r="K23" s="85">
        <f t="shared" si="6"/>
        <v>-625986.33000000007</v>
      </c>
      <c r="L23" s="86">
        <f>SUM(L24:L27)</f>
        <v>28680000</v>
      </c>
      <c r="M23" s="86">
        <f>SUM(M24:M27)</f>
        <v>17732182.800000001</v>
      </c>
      <c r="N23" s="85">
        <f t="shared" si="7"/>
        <v>-10947817.199999999</v>
      </c>
      <c r="O23" s="86">
        <f>SUM(O24:O27)</f>
        <v>42847500</v>
      </c>
      <c r="P23" s="86">
        <f>SUM(P24:P27)</f>
        <v>28314827.460000001</v>
      </c>
      <c r="Q23" s="85">
        <f t="shared" si="8"/>
        <v>-14532672.539999999</v>
      </c>
      <c r="R23" s="86">
        <f>SUM(R24:R27)</f>
        <v>8059200</v>
      </c>
      <c r="S23" s="86">
        <f>SUM(S24:S27)</f>
        <v>4599365.25</v>
      </c>
      <c r="T23" s="85">
        <f t="shared" si="9"/>
        <v>-3459834.75</v>
      </c>
      <c r="U23" s="88">
        <f t="shared" si="10"/>
        <v>111761700</v>
      </c>
      <c r="V23" s="88">
        <f t="shared" si="10"/>
        <v>70667379.080000013</v>
      </c>
      <c r="W23" s="88">
        <f t="shared" si="10"/>
        <v>-41094320.920000002</v>
      </c>
      <c r="X23" s="165">
        <f>SUM(X24:X27)</f>
        <v>0</v>
      </c>
      <c r="Y23" s="165">
        <f>SUM(Y24:Y27)</f>
        <v>0</v>
      </c>
      <c r="Z23" s="214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111761700</v>
      </c>
      <c r="AN23" s="88">
        <f t="shared" si="16"/>
        <v>70667379.080000013</v>
      </c>
      <c r="AO23" s="88">
        <f t="shared" si="16"/>
        <v>-41094320.920000002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396">
        <v>8059000</v>
      </c>
      <c r="G24" s="396">
        <v>10946489.9</v>
      </c>
      <c r="H24" s="85">
        <f t="shared" si="5"/>
        <v>2887489.9000000004</v>
      </c>
      <c r="I24" s="396">
        <v>4760000</v>
      </c>
      <c r="J24" s="396">
        <v>4989936.87</v>
      </c>
      <c r="K24" s="85">
        <f t="shared" si="6"/>
        <v>229936.87000000011</v>
      </c>
      <c r="L24" s="396">
        <v>27880000</v>
      </c>
      <c r="M24" s="396">
        <v>17543182.800000001</v>
      </c>
      <c r="N24" s="85">
        <f t="shared" si="7"/>
        <v>-10336817.199999999</v>
      </c>
      <c r="O24" s="396">
        <v>24633100</v>
      </c>
      <c r="P24" s="396">
        <v>24446827.460000001</v>
      </c>
      <c r="Q24" s="85">
        <f t="shared" si="8"/>
        <v>-186272.53999999911</v>
      </c>
      <c r="R24" s="396">
        <v>3259200</v>
      </c>
      <c r="S24" s="396">
        <v>2249365.25</v>
      </c>
      <c r="T24" s="85">
        <f t="shared" si="9"/>
        <v>-1009834.75</v>
      </c>
      <c r="U24" s="89">
        <f t="shared" si="10"/>
        <v>68591300</v>
      </c>
      <c r="V24" s="89">
        <f t="shared" si="10"/>
        <v>60175802.280000001</v>
      </c>
      <c r="W24" s="89">
        <f t="shared" si="10"/>
        <v>-8415497.7199999988</v>
      </c>
      <c r="X24" s="215"/>
      <c r="Y24" s="215"/>
      <c r="Z24" s="214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68591300</v>
      </c>
      <c r="AN24" s="89">
        <f t="shared" si="16"/>
        <v>60175802.280000001</v>
      </c>
      <c r="AO24" s="89">
        <f t="shared" si="16"/>
        <v>-8415497.7199999988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396">
        <v>14400000</v>
      </c>
      <c r="G25" s="397">
        <v>0</v>
      </c>
      <c r="H25" s="85">
        <f t="shared" si="5"/>
        <v>-14400000</v>
      </c>
      <c r="I25" s="396">
        <v>4000000</v>
      </c>
      <c r="J25" s="396">
        <v>3836076.8</v>
      </c>
      <c r="K25" s="85">
        <f t="shared" si="6"/>
        <v>-163923.20000000019</v>
      </c>
      <c r="L25" s="84"/>
      <c r="M25" s="84"/>
      <c r="N25" s="85">
        <f t="shared" si="7"/>
        <v>0</v>
      </c>
      <c r="O25" s="396">
        <v>17714400</v>
      </c>
      <c r="P25" s="396">
        <v>3668000</v>
      </c>
      <c r="Q25" s="85">
        <f t="shared" si="8"/>
        <v>-14046400</v>
      </c>
      <c r="R25" s="396">
        <v>4000000</v>
      </c>
      <c r="S25" s="397">
        <v>2200000</v>
      </c>
      <c r="T25" s="85">
        <f t="shared" si="9"/>
        <v>-1800000</v>
      </c>
      <c r="U25" s="89">
        <f t="shared" si="10"/>
        <v>40114400</v>
      </c>
      <c r="V25" s="89">
        <f t="shared" si="10"/>
        <v>9704076.8000000007</v>
      </c>
      <c r="W25" s="89">
        <f t="shared" si="10"/>
        <v>-30410323.199999999</v>
      </c>
      <c r="X25" s="215"/>
      <c r="Y25" s="215"/>
      <c r="Z25" s="214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40114400</v>
      </c>
      <c r="AN25" s="89">
        <f t="shared" si="16"/>
        <v>9704076.8000000007</v>
      </c>
      <c r="AO25" s="89">
        <f t="shared" si="16"/>
        <v>-30410323.199999999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396">
        <v>156000</v>
      </c>
      <c r="G26" s="397">
        <v>140500</v>
      </c>
      <c r="H26" s="85">
        <f t="shared" si="5"/>
        <v>-15500</v>
      </c>
      <c r="I26" s="396">
        <v>800000</v>
      </c>
      <c r="J26" s="397">
        <v>108000</v>
      </c>
      <c r="K26" s="85">
        <f t="shared" si="6"/>
        <v>-692000</v>
      </c>
      <c r="L26" s="396">
        <v>800000</v>
      </c>
      <c r="M26" s="397">
        <v>189000</v>
      </c>
      <c r="N26" s="85">
        <f t="shared" si="7"/>
        <v>-611000</v>
      </c>
      <c r="O26" s="396">
        <v>500000</v>
      </c>
      <c r="P26" s="397">
        <v>200000</v>
      </c>
      <c r="Q26" s="85">
        <f t="shared" si="8"/>
        <v>-300000</v>
      </c>
      <c r="R26" s="396">
        <v>800000</v>
      </c>
      <c r="S26" s="397">
        <v>150000</v>
      </c>
      <c r="T26" s="85">
        <f t="shared" si="9"/>
        <v>-650000</v>
      </c>
      <c r="U26" s="89">
        <f t="shared" si="10"/>
        <v>3056000</v>
      </c>
      <c r="V26" s="89">
        <f t="shared" si="10"/>
        <v>787500</v>
      </c>
      <c r="W26" s="89">
        <f t="shared" si="10"/>
        <v>-2268500</v>
      </c>
      <c r="X26" s="215"/>
      <c r="Y26" s="215"/>
      <c r="Z26" s="214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3056000</v>
      </c>
      <c r="AN26" s="89">
        <f t="shared" si="16"/>
        <v>787500</v>
      </c>
      <c r="AO26" s="89">
        <f t="shared" si="16"/>
        <v>-2268500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15"/>
      <c r="Y27" s="215"/>
      <c r="Z27" s="214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2069600</v>
      </c>
      <c r="D28" s="86">
        <f>SUM(D29:D34)</f>
        <v>2092090</v>
      </c>
      <c r="E28" s="85">
        <f t="shared" si="4"/>
        <v>22490</v>
      </c>
      <c r="F28" s="86">
        <f>SUM(F29:F34)</f>
        <v>12287300</v>
      </c>
      <c r="G28" s="86">
        <f>SUM(G29:G34)</f>
        <v>9317640</v>
      </c>
      <c r="H28" s="85">
        <f t="shared" si="5"/>
        <v>-2969660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14356900</v>
      </c>
      <c r="V28" s="88">
        <f t="shared" si="10"/>
        <v>11409730</v>
      </c>
      <c r="W28" s="88">
        <f t="shared" si="10"/>
        <v>-2947170</v>
      </c>
      <c r="X28" s="165">
        <f>SUM(X29:X34)</f>
        <v>0</v>
      </c>
      <c r="Y28" s="165">
        <f>SUM(Y29:Y34)</f>
        <v>0</v>
      </c>
      <c r="Z28" s="214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14356900</v>
      </c>
      <c r="AN28" s="88">
        <f t="shared" si="16"/>
        <v>11409730</v>
      </c>
      <c r="AO28" s="88">
        <f t="shared" si="16"/>
        <v>-2947170</v>
      </c>
    </row>
    <row r="29" spans="1:41" ht="11.25">
      <c r="A29" s="13">
        <v>22</v>
      </c>
      <c r="B29" s="1" t="s">
        <v>22</v>
      </c>
      <c r="C29" s="396">
        <v>400000</v>
      </c>
      <c r="D29" s="397">
        <v>688600</v>
      </c>
      <c r="E29" s="85">
        <f t="shared" si="4"/>
        <v>288600</v>
      </c>
      <c r="F29" s="396">
        <v>1659000</v>
      </c>
      <c r="G29" s="397">
        <v>1624900</v>
      </c>
      <c r="H29" s="85">
        <f t="shared" si="5"/>
        <v>-34100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2059000</v>
      </c>
      <c r="V29" s="89">
        <f t="shared" si="10"/>
        <v>2313500</v>
      </c>
      <c r="W29" s="89">
        <f t="shared" si="10"/>
        <v>254500</v>
      </c>
      <c r="X29" s="215"/>
      <c r="Y29" s="215"/>
      <c r="Z29" s="214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2059000</v>
      </c>
      <c r="AN29" s="89">
        <f t="shared" si="16"/>
        <v>2313500</v>
      </c>
      <c r="AO29" s="89">
        <f t="shared" si="16"/>
        <v>254500</v>
      </c>
    </row>
    <row r="30" spans="1:41" ht="11.25">
      <c r="A30" s="13">
        <v>23</v>
      </c>
      <c r="B30" s="1" t="s">
        <v>23</v>
      </c>
      <c r="C30" s="396">
        <v>1297600</v>
      </c>
      <c r="D30" s="397">
        <v>1111400</v>
      </c>
      <c r="E30" s="85">
        <f t="shared" si="4"/>
        <v>-186200</v>
      </c>
      <c r="F30" s="396">
        <v>7963600</v>
      </c>
      <c r="G30" s="397">
        <v>4699240</v>
      </c>
      <c r="H30" s="85">
        <f t="shared" si="5"/>
        <v>-3264360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9261200</v>
      </c>
      <c r="V30" s="89">
        <f t="shared" si="10"/>
        <v>5810640</v>
      </c>
      <c r="W30" s="89">
        <f t="shared" si="10"/>
        <v>-3450560</v>
      </c>
      <c r="X30" s="215"/>
      <c r="Y30" s="215"/>
      <c r="Z30" s="214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9261200</v>
      </c>
      <c r="AN30" s="89">
        <f t="shared" si="16"/>
        <v>5810640</v>
      </c>
      <c r="AO30" s="89">
        <f t="shared" si="16"/>
        <v>-3450560</v>
      </c>
    </row>
    <row r="31" spans="1:41" ht="11.25">
      <c r="A31" s="13">
        <v>24</v>
      </c>
      <c r="B31" s="1" t="s">
        <v>24</v>
      </c>
      <c r="C31" s="396">
        <v>350000</v>
      </c>
      <c r="D31" s="396">
        <v>275590</v>
      </c>
      <c r="E31" s="85">
        <f t="shared" si="4"/>
        <v>-74410</v>
      </c>
      <c r="F31" s="396">
        <v>1304700</v>
      </c>
      <c r="G31" s="396">
        <v>1884300</v>
      </c>
      <c r="H31" s="85">
        <f t="shared" si="5"/>
        <v>579600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1654700</v>
      </c>
      <c r="V31" s="89">
        <f t="shared" si="10"/>
        <v>2159890</v>
      </c>
      <c r="W31" s="89">
        <f t="shared" si="10"/>
        <v>505190</v>
      </c>
      <c r="X31" s="215"/>
      <c r="Y31" s="215"/>
      <c r="Z31" s="214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1654700</v>
      </c>
      <c r="AN31" s="89">
        <f t="shared" si="16"/>
        <v>2159890</v>
      </c>
      <c r="AO31" s="89">
        <f t="shared" si="16"/>
        <v>505190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15"/>
      <c r="Y32" s="215"/>
      <c r="Z32" s="214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457500</v>
      </c>
      <c r="H33" s="85">
        <f t="shared" si="5"/>
        <v>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457500</v>
      </c>
      <c r="W33" s="89">
        <f t="shared" si="10"/>
        <v>97500</v>
      </c>
      <c r="X33" s="215"/>
      <c r="Y33" s="215"/>
      <c r="Z33" s="214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457500</v>
      </c>
      <c r="AO33" s="89">
        <f t="shared" si="16"/>
        <v>97500</v>
      </c>
    </row>
    <row r="34" spans="1:41" ht="11.25">
      <c r="A34" s="13">
        <v>27</v>
      </c>
      <c r="B34" s="1" t="s">
        <v>27</v>
      </c>
      <c r="C34" s="84">
        <v>22000</v>
      </c>
      <c r="D34" s="84">
        <v>16500</v>
      </c>
      <c r="E34" s="85">
        <f t="shared" si="4"/>
        <v>-5500</v>
      </c>
      <c r="F34" s="84">
        <v>1000000</v>
      </c>
      <c r="G34" s="84">
        <v>651700</v>
      </c>
      <c r="H34" s="85">
        <f t="shared" si="5"/>
        <v>-348300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1022000</v>
      </c>
      <c r="V34" s="89">
        <f t="shared" si="10"/>
        <v>668200</v>
      </c>
      <c r="W34" s="89">
        <f t="shared" si="10"/>
        <v>-353800</v>
      </c>
      <c r="X34" s="215"/>
      <c r="Y34" s="215"/>
      <c r="Z34" s="214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1022000</v>
      </c>
      <c r="AN34" s="89">
        <f t="shared" si="16"/>
        <v>668200</v>
      </c>
      <c r="AO34" s="89">
        <f t="shared" si="16"/>
        <v>-353800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65">
        <f>SUM(X36:X38)</f>
        <v>0</v>
      </c>
      <c r="Y35" s="165">
        <f>SUM(Y36:Y38)</f>
        <v>0</v>
      </c>
      <c r="Z35" s="214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15"/>
      <c r="Y36" s="215"/>
      <c r="Z36" s="214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15"/>
      <c r="Y37" s="215"/>
      <c r="Z37" s="214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15"/>
      <c r="Y38" s="215"/>
      <c r="Z38" s="214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1100000</v>
      </c>
      <c r="D39" s="86">
        <f>SUM(D40:D43)</f>
        <v>1093800</v>
      </c>
      <c r="E39" s="85">
        <f t="shared" si="4"/>
        <v>-6200</v>
      </c>
      <c r="F39" s="86">
        <f>SUM(F40:F43)</f>
        <v>3860000</v>
      </c>
      <c r="G39" s="86">
        <f>SUM(G40:G43)</f>
        <v>3859000</v>
      </c>
      <c r="H39" s="85">
        <f t="shared" si="5"/>
        <v>-1000</v>
      </c>
      <c r="I39" s="86">
        <f>SUM(I40:I43)</f>
        <v>2000000</v>
      </c>
      <c r="J39" s="86">
        <f>SUM(J40:J43)</f>
        <v>331000</v>
      </c>
      <c r="K39" s="85">
        <f t="shared" si="6"/>
        <v>-1669000</v>
      </c>
      <c r="L39" s="86">
        <f>SUM(L40:L43)</f>
        <v>3000000</v>
      </c>
      <c r="M39" s="86">
        <f>SUM(M40:M43)</f>
        <v>1500700</v>
      </c>
      <c r="N39" s="85">
        <f t="shared" si="7"/>
        <v>-1499300</v>
      </c>
      <c r="O39" s="86">
        <f>SUM(O40:O43)</f>
        <v>3000000</v>
      </c>
      <c r="P39" s="86">
        <f>SUM(P40:P43)</f>
        <v>3000000</v>
      </c>
      <c r="Q39" s="85">
        <f t="shared" si="8"/>
        <v>0</v>
      </c>
      <c r="R39" s="86">
        <f>SUM(R40:R43)</f>
        <v>3000000</v>
      </c>
      <c r="S39" s="86">
        <f>SUM(S40:S43)</f>
        <v>579800</v>
      </c>
      <c r="T39" s="85">
        <f t="shared" si="9"/>
        <v>-2420200</v>
      </c>
      <c r="U39" s="88">
        <f t="shared" si="10"/>
        <v>15960000</v>
      </c>
      <c r="V39" s="88">
        <f t="shared" si="10"/>
        <v>10364300</v>
      </c>
      <c r="W39" s="88">
        <f t="shared" si="10"/>
        <v>-5595700</v>
      </c>
      <c r="X39" s="165">
        <f>SUM(X40:X43)</f>
        <v>0</v>
      </c>
      <c r="Y39" s="165">
        <f>SUM(Y40:Y43)</f>
        <v>0</v>
      </c>
      <c r="Z39" s="214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15960000</v>
      </c>
      <c r="AN39" s="88">
        <f t="shared" si="16"/>
        <v>10364300</v>
      </c>
      <c r="AO39" s="88">
        <f t="shared" si="16"/>
        <v>-5595700</v>
      </c>
    </row>
    <row r="40" spans="1:41" ht="11.25">
      <c r="A40" s="13">
        <v>33</v>
      </c>
      <c r="B40" s="1" t="s">
        <v>31</v>
      </c>
      <c r="C40" s="396">
        <v>1000000</v>
      </c>
      <c r="D40" s="397">
        <v>1000000</v>
      </c>
      <c r="E40" s="85">
        <f t="shared" si="4"/>
        <v>0</v>
      </c>
      <c r="F40" s="84">
        <v>1320000</v>
      </c>
      <c r="G40" s="84">
        <v>1320000</v>
      </c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2320000</v>
      </c>
      <c r="V40" s="89">
        <f t="shared" si="10"/>
        <v>2320000</v>
      </c>
      <c r="W40" s="89">
        <f t="shared" si="10"/>
        <v>0</v>
      </c>
      <c r="X40" s="215"/>
      <c r="Y40" s="215"/>
      <c r="Z40" s="214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2320000</v>
      </c>
      <c r="AN40" s="89">
        <f t="shared" si="16"/>
        <v>2320000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15"/>
      <c r="Y41" s="215"/>
      <c r="Z41" s="214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15"/>
      <c r="Y42" s="215"/>
      <c r="Z42" s="214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100000</v>
      </c>
      <c r="D43" s="84">
        <v>93800</v>
      </c>
      <c r="E43" s="85">
        <f t="shared" si="4"/>
        <v>-6200</v>
      </c>
      <c r="F43" s="396">
        <v>2540000</v>
      </c>
      <c r="G43" s="397">
        <v>2539000</v>
      </c>
      <c r="H43" s="85">
        <f t="shared" si="5"/>
        <v>-1000</v>
      </c>
      <c r="I43" s="84">
        <v>2000000</v>
      </c>
      <c r="J43" s="84">
        <v>331000</v>
      </c>
      <c r="K43" s="85">
        <f t="shared" si="6"/>
        <v>-1669000</v>
      </c>
      <c r="L43" s="84">
        <v>3000000</v>
      </c>
      <c r="M43" s="84">
        <v>1500700</v>
      </c>
      <c r="N43" s="85">
        <f t="shared" si="7"/>
        <v>-1499300</v>
      </c>
      <c r="O43" s="84">
        <v>3000000</v>
      </c>
      <c r="P43" s="84">
        <v>3000000</v>
      </c>
      <c r="Q43" s="85">
        <f t="shared" si="8"/>
        <v>0</v>
      </c>
      <c r="R43" s="84">
        <v>3000000</v>
      </c>
      <c r="S43" s="84">
        <v>579800</v>
      </c>
      <c r="T43" s="85">
        <f t="shared" si="9"/>
        <v>-2420200</v>
      </c>
      <c r="U43" s="89">
        <f t="shared" si="10"/>
        <v>13640000</v>
      </c>
      <c r="V43" s="89">
        <f t="shared" si="10"/>
        <v>8044300</v>
      </c>
      <c r="W43" s="89">
        <f t="shared" si="10"/>
        <v>-5595700</v>
      </c>
      <c r="X43" s="215"/>
      <c r="Y43" s="215"/>
      <c r="Z43" s="214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13640000</v>
      </c>
      <c r="AN43" s="89">
        <f t="shared" si="16"/>
        <v>8044300</v>
      </c>
      <c r="AO43" s="89">
        <f t="shared" si="16"/>
        <v>-5595700</v>
      </c>
    </row>
    <row r="44" spans="1:41" ht="11.25">
      <c r="A44" s="55">
        <v>37</v>
      </c>
      <c r="B44" s="56" t="s">
        <v>38</v>
      </c>
      <c r="C44" s="86">
        <f>SUM(C45:C47)</f>
        <v>1160000</v>
      </c>
      <c r="D44" s="86">
        <f>SUM(D45:D47)</f>
        <v>1160000</v>
      </c>
      <c r="E44" s="85">
        <f t="shared" si="4"/>
        <v>0</v>
      </c>
      <c r="F44" s="86">
        <f>SUM(F45:F47)</f>
        <v>3731800</v>
      </c>
      <c r="G44" s="86">
        <f>SUM(G45:G47)</f>
        <v>3490000</v>
      </c>
      <c r="H44" s="85">
        <f t="shared" si="5"/>
        <v>-241800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4891800</v>
      </c>
      <c r="V44" s="88">
        <f t="shared" si="10"/>
        <v>4650000</v>
      </c>
      <c r="W44" s="88">
        <f t="shared" si="10"/>
        <v>-241800</v>
      </c>
      <c r="X44" s="165">
        <f>SUM(X45:X47)</f>
        <v>0</v>
      </c>
      <c r="Y44" s="165">
        <f>SUM(Y45:Y47)</f>
        <v>0</v>
      </c>
      <c r="Z44" s="214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4891800</v>
      </c>
      <c r="AN44" s="88">
        <f t="shared" si="16"/>
        <v>4650000</v>
      </c>
      <c r="AO44" s="88">
        <f t="shared" si="16"/>
        <v>-241800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15"/>
      <c r="Y45" s="215"/>
      <c r="Z45" s="214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1160000</v>
      </c>
      <c r="D46" s="397">
        <v>1160000</v>
      </c>
      <c r="E46" s="85">
        <f t="shared" si="4"/>
        <v>0</v>
      </c>
      <c r="F46" s="396">
        <v>3731800</v>
      </c>
      <c r="G46" s="397">
        <v>3490000</v>
      </c>
      <c r="H46" s="85">
        <f t="shared" si="5"/>
        <v>-241800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4891800</v>
      </c>
      <c r="V46" s="89">
        <f t="shared" si="10"/>
        <v>4650000</v>
      </c>
      <c r="W46" s="89">
        <f t="shared" si="10"/>
        <v>-241800</v>
      </c>
      <c r="X46" s="215"/>
      <c r="Y46" s="215"/>
      <c r="Z46" s="214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4891800</v>
      </c>
      <c r="AN46" s="89">
        <f t="shared" si="16"/>
        <v>4650000</v>
      </c>
      <c r="AO46" s="89">
        <f t="shared" si="16"/>
        <v>-241800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15"/>
      <c r="Y47" s="215"/>
      <c r="Z47" s="214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7925000</v>
      </c>
      <c r="D48" s="86">
        <f>SUM(D49:D57)</f>
        <v>1358350</v>
      </c>
      <c r="E48" s="85">
        <f t="shared" si="4"/>
        <v>-6566650</v>
      </c>
      <c r="F48" s="86">
        <f>SUM(F49:F57)</f>
        <v>8878400</v>
      </c>
      <c r="G48" s="86">
        <f>SUM(G49:G57)</f>
        <v>1440950</v>
      </c>
      <c r="H48" s="85">
        <f t="shared" si="5"/>
        <v>-7437450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16803400</v>
      </c>
      <c r="V48" s="88">
        <f t="shared" si="10"/>
        <v>2799300</v>
      </c>
      <c r="W48" s="88">
        <f t="shared" si="10"/>
        <v>-14004100</v>
      </c>
      <c r="X48" s="165">
        <f>SUM(X49:X57)</f>
        <v>0</v>
      </c>
      <c r="Y48" s="165">
        <f>SUM(Y49:Y57)</f>
        <v>0</v>
      </c>
      <c r="Z48" s="214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134274400</v>
      </c>
      <c r="AE48" s="86">
        <f>SUM(AE49:AE57)</f>
        <v>100000000</v>
      </c>
      <c r="AF48" s="85">
        <f t="shared" si="14"/>
        <v>-34274400</v>
      </c>
      <c r="AG48" s="86">
        <f>SUM(AG49:AG57)</f>
        <v>72368900</v>
      </c>
      <c r="AH48" s="86">
        <f>SUM(AH49:AH57)</f>
        <v>0</v>
      </c>
      <c r="AI48" s="85">
        <f t="shared" si="15"/>
        <v>-72368900</v>
      </c>
      <c r="AJ48" s="88">
        <f t="shared" si="20"/>
        <v>206643300</v>
      </c>
      <c r="AK48" s="88">
        <f t="shared" si="20"/>
        <v>100000000</v>
      </c>
      <c r="AL48" s="88">
        <f t="shared" si="20"/>
        <v>-106643300</v>
      </c>
      <c r="AM48" s="88">
        <f t="shared" si="16"/>
        <v>223446700</v>
      </c>
      <c r="AN48" s="88">
        <f t="shared" si="16"/>
        <v>102799300</v>
      </c>
      <c r="AO48" s="88">
        <f t="shared" si="16"/>
        <v>-120647400</v>
      </c>
    </row>
    <row r="49" spans="1:41" ht="11.25">
      <c r="A49" s="13">
        <v>42</v>
      </c>
      <c r="B49" s="1" t="s">
        <v>74</v>
      </c>
      <c r="C49" s="396">
        <v>7925000</v>
      </c>
      <c r="D49" s="397">
        <v>1358350</v>
      </c>
      <c r="E49" s="85">
        <f t="shared" si="4"/>
        <v>-6566650</v>
      </c>
      <c r="F49" s="396">
        <v>6898400</v>
      </c>
      <c r="G49" s="397">
        <v>558000</v>
      </c>
      <c r="H49" s="85">
        <f t="shared" si="5"/>
        <v>-6340400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14823400</v>
      </c>
      <c r="V49" s="89">
        <f t="shared" si="10"/>
        <v>1916350</v>
      </c>
      <c r="W49" s="89">
        <f t="shared" si="10"/>
        <v>-12907050</v>
      </c>
      <c r="X49" s="215"/>
      <c r="Y49" s="215"/>
      <c r="Z49" s="214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396">
        <v>134274400</v>
      </c>
      <c r="AE49" s="397">
        <v>100000000</v>
      </c>
      <c r="AF49" s="85">
        <f t="shared" si="14"/>
        <v>-34274400</v>
      </c>
      <c r="AG49" s="396">
        <v>72368900</v>
      </c>
      <c r="AH49" s="397">
        <v>0</v>
      </c>
      <c r="AI49" s="85">
        <f t="shared" si="15"/>
        <v>-72368900</v>
      </c>
      <c r="AJ49" s="89">
        <f t="shared" si="20"/>
        <v>206643300</v>
      </c>
      <c r="AK49" s="89">
        <f t="shared" si="20"/>
        <v>100000000</v>
      </c>
      <c r="AL49" s="89">
        <f t="shared" si="20"/>
        <v>-106643300</v>
      </c>
      <c r="AM49" s="89">
        <f t="shared" si="16"/>
        <v>221466700</v>
      </c>
      <c r="AN49" s="89">
        <f t="shared" si="16"/>
        <v>101916350</v>
      </c>
      <c r="AO49" s="89">
        <f t="shared" si="16"/>
        <v>-119550350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15"/>
      <c r="Y50" s="215"/>
      <c r="Z50" s="214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849950</v>
      </c>
      <c r="H51" s="85">
        <f t="shared" si="5"/>
        <v>-20050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849950</v>
      </c>
      <c r="W51" s="89">
        <f t="shared" si="21"/>
        <v>-20050</v>
      </c>
      <c r="X51" s="215"/>
      <c r="Y51" s="215"/>
      <c r="Z51" s="214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849950</v>
      </c>
      <c r="AO51" s="89">
        <f t="shared" si="16"/>
        <v>-20050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15"/>
      <c r="Y52" s="215"/>
      <c r="Z52" s="214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33000</v>
      </c>
      <c r="H53" s="85">
        <f t="shared" si="5"/>
        <v>-47000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33000</v>
      </c>
      <c r="W53" s="89">
        <f t="shared" si="21"/>
        <v>-47000</v>
      </c>
      <c r="X53" s="215"/>
      <c r="Y53" s="215"/>
      <c r="Z53" s="214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33000</v>
      </c>
      <c r="AO53" s="89">
        <f t="shared" si="16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15"/>
      <c r="Y54" s="215"/>
      <c r="Z54" s="214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15"/>
      <c r="Y55" s="215"/>
      <c r="Z55" s="214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15"/>
      <c r="Y56" s="215"/>
      <c r="Z56" s="214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15"/>
      <c r="Y57" s="215"/>
      <c r="Z57" s="214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1083000</v>
      </c>
      <c r="D58" s="86">
        <f>SUM(D59:D60)</f>
        <v>1525850</v>
      </c>
      <c r="E58" s="85">
        <f t="shared" si="4"/>
        <v>442850</v>
      </c>
      <c r="F58" s="86">
        <f>SUM(F59:F60)</f>
        <v>29800000</v>
      </c>
      <c r="G58" s="86">
        <f>SUM(G59:G60)</f>
        <v>19296520</v>
      </c>
      <c r="H58" s="85">
        <f t="shared" si="5"/>
        <v>-10503480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30883000</v>
      </c>
      <c r="V58" s="88">
        <f t="shared" si="21"/>
        <v>20822370</v>
      </c>
      <c r="W58" s="88">
        <f t="shared" si="21"/>
        <v>-10060630</v>
      </c>
      <c r="X58" s="165">
        <f>SUM(X59:X60)</f>
        <v>0</v>
      </c>
      <c r="Y58" s="165">
        <f>SUM(Y59:Y60)</f>
        <v>0</v>
      </c>
      <c r="Z58" s="214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30883000</v>
      </c>
      <c r="AN58" s="88">
        <f t="shared" si="16"/>
        <v>20822370</v>
      </c>
      <c r="AO58" s="88">
        <f t="shared" si="16"/>
        <v>-10060630</v>
      </c>
    </row>
    <row r="59" spans="1:41" ht="11.25">
      <c r="A59" s="13">
        <v>52</v>
      </c>
      <c r="B59" s="2" t="s">
        <v>75</v>
      </c>
      <c r="C59" s="84">
        <v>0</v>
      </c>
      <c r="D59" s="84">
        <v>442900</v>
      </c>
      <c r="E59" s="85">
        <f t="shared" si="4"/>
        <v>442900</v>
      </c>
      <c r="F59" s="396">
        <v>28500000</v>
      </c>
      <c r="G59" s="396">
        <v>18306520</v>
      </c>
      <c r="H59" s="85">
        <f t="shared" si="5"/>
        <v>-10193480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28500000</v>
      </c>
      <c r="V59" s="89">
        <f t="shared" si="21"/>
        <v>18749420</v>
      </c>
      <c r="W59" s="89">
        <f t="shared" si="21"/>
        <v>-9750580</v>
      </c>
      <c r="X59" s="215"/>
      <c r="Y59" s="215"/>
      <c r="Z59" s="214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28500000</v>
      </c>
      <c r="AN59" s="89">
        <f t="shared" si="16"/>
        <v>18749420</v>
      </c>
      <c r="AO59" s="89">
        <f t="shared" si="16"/>
        <v>-9750580</v>
      </c>
    </row>
    <row r="60" spans="1:41" ht="11.25">
      <c r="A60" s="13">
        <v>53</v>
      </c>
      <c r="B60" s="2" t="s">
        <v>53</v>
      </c>
      <c r="C60" s="396">
        <v>1083000</v>
      </c>
      <c r="D60" s="397">
        <v>1082950</v>
      </c>
      <c r="E60" s="85">
        <f t="shared" si="4"/>
        <v>-50</v>
      </c>
      <c r="F60" s="396">
        <v>1300000</v>
      </c>
      <c r="G60" s="397">
        <v>990000</v>
      </c>
      <c r="H60" s="85">
        <f t="shared" si="5"/>
        <v>-310000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2383000</v>
      </c>
      <c r="V60" s="89">
        <f t="shared" si="21"/>
        <v>2072950</v>
      </c>
      <c r="W60" s="89">
        <f t="shared" si="21"/>
        <v>-310050</v>
      </c>
      <c r="X60" s="215"/>
      <c r="Y60" s="215"/>
      <c r="Z60" s="214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2383000</v>
      </c>
      <c r="AN60" s="89">
        <f t="shared" si="16"/>
        <v>2072950</v>
      </c>
      <c r="AO60" s="89">
        <f t="shared" si="16"/>
        <v>-310050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15"/>
      <c r="Y61" s="215"/>
      <c r="Z61" s="214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15"/>
      <c r="Y62" s="215"/>
      <c r="Z62" s="214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65">
        <f>SUM(X64:X65)</f>
        <v>0</v>
      </c>
      <c r="Y63" s="165">
        <f>SUM(Y64:Y65)</f>
        <v>0</v>
      </c>
      <c r="Z63" s="214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15"/>
      <c r="Y64" s="215"/>
      <c r="Z64" s="214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15"/>
      <c r="Y65" s="215"/>
      <c r="Z65" s="214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50000</v>
      </c>
      <c r="E66" s="85">
        <f t="shared" si="4"/>
        <v>-250000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300000</v>
      </c>
      <c r="V66" s="88">
        <f t="shared" si="21"/>
        <v>50000</v>
      </c>
      <c r="W66" s="88">
        <f t="shared" si="21"/>
        <v>-250000</v>
      </c>
      <c r="X66" s="165">
        <f>SUM(X67:X74)</f>
        <v>306228000</v>
      </c>
      <c r="Y66" s="165">
        <f>SUM(Y67:Y74)</f>
        <v>199522791</v>
      </c>
      <c r="Z66" s="214">
        <f t="shared" si="11"/>
        <v>-106705209</v>
      </c>
      <c r="AA66" s="88">
        <f t="shared" si="19"/>
        <v>306228000</v>
      </c>
      <c r="AB66" s="88">
        <f t="shared" si="19"/>
        <v>199522791</v>
      </c>
      <c r="AC66" s="88">
        <f t="shared" si="19"/>
        <v>-106705209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306528000</v>
      </c>
      <c r="AN66" s="88">
        <f t="shared" si="16"/>
        <v>199572791</v>
      </c>
      <c r="AO66" s="88">
        <f t="shared" si="16"/>
        <v>-106955209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15">
        <v>306228000</v>
      </c>
      <c r="Y67" s="215">
        <v>199522791</v>
      </c>
      <c r="Z67" s="214">
        <f t="shared" si="11"/>
        <v>-106705209</v>
      </c>
      <c r="AA67" s="89">
        <f t="shared" si="19"/>
        <v>306228000</v>
      </c>
      <c r="AB67" s="89">
        <f t="shared" si="19"/>
        <v>199522791</v>
      </c>
      <c r="AC67" s="89">
        <f t="shared" si="19"/>
        <v>-106705209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306228000</v>
      </c>
      <c r="AN67" s="89">
        <f t="shared" si="16"/>
        <v>199522791</v>
      </c>
      <c r="AO67" s="89">
        <f t="shared" si="16"/>
        <v>-106705209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15"/>
      <c r="Y68" s="215"/>
      <c r="Z68" s="214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15"/>
      <c r="Y70" s="215"/>
      <c r="Z70" s="214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15"/>
      <c r="Y71" s="215"/>
      <c r="Z71" s="214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15"/>
      <c r="Y72" s="215"/>
      <c r="Z72" s="214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15"/>
      <c r="Y73" s="215"/>
      <c r="Z73" s="214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5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300000</v>
      </c>
      <c r="D74" s="84">
        <v>50000</v>
      </c>
      <c r="E74" s="85">
        <f t="shared" si="22"/>
        <v>-250000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300000</v>
      </c>
      <c r="V74" s="89">
        <f t="shared" si="21"/>
        <v>50000</v>
      </c>
      <c r="W74" s="89">
        <f t="shared" si="21"/>
        <v>-250000</v>
      </c>
      <c r="X74" s="215"/>
      <c r="Y74" s="215"/>
      <c r="Z74" s="214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300000</v>
      </c>
      <c r="AN74" s="89">
        <f t="shared" si="16"/>
        <v>50000</v>
      </c>
      <c r="AO74" s="89">
        <f t="shared" si="16"/>
        <v>-250000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65">
        <f>SUM(X76:X77)</f>
        <v>0</v>
      </c>
      <c r="Y75" s="165">
        <f>SUM(Y76:Y77)</f>
        <v>0</v>
      </c>
      <c r="Z75" s="214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15"/>
      <c r="Y76" s="215"/>
      <c r="Z76" s="214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15"/>
      <c r="Y77" s="215"/>
      <c r="Z77" s="214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132656600</v>
      </c>
      <c r="D79" s="115">
        <f>SUM(D80:D86)</f>
        <v>121853600</v>
      </c>
      <c r="E79" s="85">
        <f t="shared" si="22"/>
        <v>-10803000</v>
      </c>
      <c r="F79" s="115">
        <f>SUM(F80:F86)</f>
        <v>682724700</v>
      </c>
      <c r="G79" s="115">
        <f>SUM(G80:G86)</f>
        <v>643162000</v>
      </c>
      <c r="H79" s="85">
        <f t="shared" si="23"/>
        <v>-39562700</v>
      </c>
      <c r="I79" s="115">
        <f>SUM(I80:I86)</f>
        <v>11560000</v>
      </c>
      <c r="J79" s="115">
        <f>SUM(J80:J86)</f>
        <v>10865000</v>
      </c>
      <c r="K79" s="85">
        <f t="shared" si="24"/>
        <v>-695000</v>
      </c>
      <c r="L79" s="115">
        <f>SUM(L80:L86)</f>
        <v>31680000</v>
      </c>
      <c r="M79" s="115">
        <f>SUM(M80:M86)</f>
        <v>25760000</v>
      </c>
      <c r="N79" s="85">
        <f t="shared" si="25"/>
        <v>-5920000</v>
      </c>
      <c r="O79" s="115">
        <f>SUM(O80:O86)</f>
        <v>45847500</v>
      </c>
      <c r="P79" s="115">
        <f>SUM(P80:P86)</f>
        <v>36114200</v>
      </c>
      <c r="Q79" s="85">
        <f t="shared" si="26"/>
        <v>-9733300</v>
      </c>
      <c r="R79" s="115">
        <f>SUM(R80:R86)</f>
        <v>11059200</v>
      </c>
      <c r="S79" s="115">
        <f>SUM(S80:S86)</f>
        <v>9537000</v>
      </c>
      <c r="T79" s="85">
        <f t="shared" si="28"/>
        <v>-1522200</v>
      </c>
      <c r="U79" s="88">
        <f t="shared" si="21"/>
        <v>915528000</v>
      </c>
      <c r="V79" s="88">
        <f t="shared" si="21"/>
        <v>847291800</v>
      </c>
      <c r="W79" s="88">
        <f t="shared" si="21"/>
        <v>-68236200</v>
      </c>
      <c r="X79" s="164">
        <f>SUM(X80:X86)</f>
        <v>306228000</v>
      </c>
      <c r="Y79" s="164">
        <f>SUM(Y80:Y86)</f>
        <v>249015099.19999999</v>
      </c>
      <c r="Z79" s="214">
        <f t="shared" si="29"/>
        <v>-57212900.800000012</v>
      </c>
      <c r="AA79" s="88">
        <f t="shared" si="19"/>
        <v>306228000</v>
      </c>
      <c r="AB79" s="88">
        <f t="shared" si="19"/>
        <v>249015099.19999999</v>
      </c>
      <c r="AC79" s="88">
        <f t="shared" si="19"/>
        <v>-57212900.800000012</v>
      </c>
      <c r="AD79" s="115">
        <f>SUM(AD80:AD86)</f>
        <v>134274400</v>
      </c>
      <c r="AE79" s="115">
        <f>SUM(AE80:AE86)</f>
        <v>99274376.700000003</v>
      </c>
      <c r="AF79" s="85">
        <f t="shared" si="27"/>
        <v>-35000023.299999997</v>
      </c>
      <c r="AG79" s="115">
        <f>SUM(AG80:AG86)</f>
        <v>72368900</v>
      </c>
      <c r="AH79" s="115">
        <f>SUM(AH80:AH86)</f>
        <v>68993974</v>
      </c>
      <c r="AI79" s="85">
        <f t="shared" si="30"/>
        <v>-3374926</v>
      </c>
      <c r="AJ79" s="88">
        <f t="shared" si="20"/>
        <v>206643300</v>
      </c>
      <c r="AK79" s="88">
        <f t="shared" si="20"/>
        <v>168268350.69999999</v>
      </c>
      <c r="AL79" s="88">
        <f t="shared" si="20"/>
        <v>-38374949.299999997</v>
      </c>
      <c r="AM79" s="88">
        <f t="shared" si="31"/>
        <v>1428399300</v>
      </c>
      <c r="AN79" s="88">
        <f t="shared" si="31"/>
        <v>1264575249.9000001</v>
      </c>
      <c r="AO79" s="88">
        <f t="shared" si="31"/>
        <v>-163824050.10000002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15"/>
      <c r="Y80" s="215"/>
      <c r="Z80" s="214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396">
        <v>35000000</v>
      </c>
      <c r="AE80" s="396">
        <v>0</v>
      </c>
      <c r="AF80" s="85">
        <f t="shared" si="27"/>
        <v>-35000000</v>
      </c>
      <c r="AG80" s="84"/>
      <c r="AH80" s="84">
        <v>0</v>
      </c>
      <c r="AI80" s="85">
        <f t="shared" si="30"/>
        <v>0</v>
      </c>
      <c r="AJ80" s="89">
        <f t="shared" si="20"/>
        <v>35000000</v>
      </c>
      <c r="AK80" s="89">
        <f t="shared" si="20"/>
        <v>0</v>
      </c>
      <c r="AL80" s="89">
        <f t="shared" si="20"/>
        <v>-35000000</v>
      </c>
      <c r="AM80" s="89">
        <f t="shared" si="31"/>
        <v>35000000</v>
      </c>
      <c r="AN80" s="89">
        <f t="shared" si="31"/>
        <v>0</v>
      </c>
      <c r="AO80" s="89">
        <f t="shared" si="31"/>
        <v>-35000000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396">
        <v>800000</v>
      </c>
      <c r="G81" s="397">
        <v>0</v>
      </c>
      <c r="H81" s="85">
        <f t="shared" si="23"/>
        <v>-800000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800000</v>
      </c>
      <c r="V81" s="89">
        <f t="shared" si="21"/>
        <v>0</v>
      </c>
      <c r="W81" s="89">
        <f t="shared" si="21"/>
        <v>-800000</v>
      </c>
      <c r="X81" s="215"/>
      <c r="Y81" s="215"/>
      <c r="Z81" s="214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>
        <v>2000000</v>
      </c>
      <c r="AH81" s="340">
        <v>0</v>
      </c>
      <c r="AI81" s="85">
        <f>SUM(AH81-AG81)</f>
        <v>-2000000</v>
      </c>
      <c r="AJ81" s="89">
        <f t="shared" si="20"/>
        <v>2000000</v>
      </c>
      <c r="AK81" s="89">
        <f t="shared" si="20"/>
        <v>0</v>
      </c>
      <c r="AL81" s="89">
        <f t="shared" si="20"/>
        <v>-2000000</v>
      </c>
      <c r="AM81" s="89">
        <f t="shared" si="31"/>
        <v>2800000</v>
      </c>
      <c r="AN81" s="89">
        <f t="shared" si="31"/>
        <v>0</v>
      </c>
      <c r="AO81" s="89">
        <f t="shared" si="31"/>
        <v>-2800000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397">
        <v>10000000</v>
      </c>
      <c r="Y82" s="396">
        <v>28166939.199999999</v>
      </c>
      <c r="Z82" s="214">
        <f t="shared" si="29"/>
        <v>18166939.199999999</v>
      </c>
      <c r="AA82" s="89">
        <f t="shared" si="32"/>
        <v>10000000</v>
      </c>
      <c r="AB82" s="89">
        <f t="shared" si="32"/>
        <v>28166939.199999999</v>
      </c>
      <c r="AC82" s="89">
        <f t="shared" si="32"/>
        <v>18166939.199999999</v>
      </c>
      <c r="AD82" s="396">
        <v>99274400</v>
      </c>
      <c r="AE82" s="396">
        <v>99274376.700000003</v>
      </c>
      <c r="AF82" s="85">
        <f t="shared" si="27"/>
        <v>-23.299999997019768</v>
      </c>
      <c r="AG82" s="396">
        <v>70368900</v>
      </c>
      <c r="AH82" s="396">
        <v>68993974</v>
      </c>
      <c r="AI82" s="85">
        <f>SUM(AH82-AG82)</f>
        <v>-1374926</v>
      </c>
      <c r="AJ82" s="89">
        <f t="shared" si="20"/>
        <v>169643300</v>
      </c>
      <c r="AK82" s="89">
        <f t="shared" si="20"/>
        <v>168268350.69999999</v>
      </c>
      <c r="AL82" s="89">
        <f t="shared" si="20"/>
        <v>-1374949.299999997</v>
      </c>
      <c r="AM82" s="89">
        <f t="shared" si="31"/>
        <v>179643300</v>
      </c>
      <c r="AN82" s="89">
        <f t="shared" si="31"/>
        <v>196435289.89999998</v>
      </c>
      <c r="AO82" s="89">
        <f t="shared" si="31"/>
        <v>16791989.900000002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15"/>
      <c r="Y83" s="215"/>
      <c r="Z83" s="214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15"/>
      <c r="Y84" s="215"/>
      <c r="Z84" s="214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15">
        <v>246228000</v>
      </c>
      <c r="Y85" s="215">
        <v>220848160</v>
      </c>
      <c r="Z85" s="214">
        <f t="shared" si="29"/>
        <v>-25379840</v>
      </c>
      <c r="AA85" s="89">
        <f t="shared" si="32"/>
        <v>246228000</v>
      </c>
      <c r="AB85" s="89">
        <f t="shared" si="32"/>
        <v>220848160</v>
      </c>
      <c r="AC85" s="89">
        <f t="shared" si="32"/>
        <v>-25379840</v>
      </c>
      <c r="AD85" s="84"/>
      <c r="AE85" s="84"/>
      <c r="AF85" s="85">
        <f t="shared" si="27"/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246228000</v>
      </c>
      <c r="AN85" s="89">
        <f t="shared" si="31"/>
        <v>220848160</v>
      </c>
      <c r="AO85" s="89">
        <f t="shared" si="31"/>
        <v>-25379840</v>
      </c>
    </row>
    <row r="86" spans="1:41" ht="11.25">
      <c r="A86" s="13">
        <v>75</v>
      </c>
      <c r="B86" s="15" t="s">
        <v>182</v>
      </c>
      <c r="C86" s="396">
        <v>132656600</v>
      </c>
      <c r="D86" s="396">
        <v>121853600</v>
      </c>
      <c r="E86" s="85">
        <f t="shared" si="22"/>
        <v>-10803000</v>
      </c>
      <c r="F86" s="396">
        <v>681924700</v>
      </c>
      <c r="G86" s="396">
        <v>643162000</v>
      </c>
      <c r="H86" s="85">
        <f t="shared" si="23"/>
        <v>-38762700</v>
      </c>
      <c r="I86" s="396">
        <v>11560000</v>
      </c>
      <c r="J86" s="396">
        <v>10865000</v>
      </c>
      <c r="K86" s="85">
        <f t="shared" si="24"/>
        <v>-695000</v>
      </c>
      <c r="L86" s="396">
        <v>31680000</v>
      </c>
      <c r="M86" s="396">
        <v>25760000</v>
      </c>
      <c r="N86" s="85">
        <f t="shared" si="25"/>
        <v>-5920000</v>
      </c>
      <c r="O86" s="396">
        <v>45847500</v>
      </c>
      <c r="P86" s="396">
        <v>36114200</v>
      </c>
      <c r="Q86" s="85">
        <f t="shared" si="26"/>
        <v>-9733300</v>
      </c>
      <c r="R86" s="396">
        <v>11059200</v>
      </c>
      <c r="S86" s="396">
        <v>9537000</v>
      </c>
      <c r="T86" s="85">
        <f t="shared" si="28"/>
        <v>-1522200</v>
      </c>
      <c r="U86" s="89">
        <f t="shared" si="21"/>
        <v>914728000</v>
      </c>
      <c r="V86" s="89">
        <f t="shared" si="21"/>
        <v>847291800</v>
      </c>
      <c r="W86" s="89">
        <f t="shared" si="21"/>
        <v>-67436200</v>
      </c>
      <c r="X86" s="215">
        <v>50000000</v>
      </c>
      <c r="Y86" s="215">
        <v>0</v>
      </c>
      <c r="Z86" s="214">
        <f t="shared" si="29"/>
        <v>-50000000</v>
      </c>
      <c r="AA86" s="89">
        <f t="shared" si="32"/>
        <v>50000000</v>
      </c>
      <c r="AB86" s="89">
        <f t="shared" si="32"/>
        <v>0</v>
      </c>
      <c r="AC86" s="89">
        <f t="shared" si="32"/>
        <v>-50000000</v>
      </c>
      <c r="AD86" s="115"/>
      <c r="AE86" s="115"/>
      <c r="AF86" s="85">
        <f t="shared" ref="AF86:AF87" si="33">SUM(AE86-AD86)</f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964728000</v>
      </c>
      <c r="AN86" s="89">
        <f t="shared" si="31"/>
        <v>847291800</v>
      </c>
      <c r="AO86" s="89">
        <f t="shared" si="31"/>
        <v>-117436200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15"/>
      <c r="Y87" s="215"/>
      <c r="Z87" s="214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65">
        <f>SUM(X89:X92)</f>
        <v>0</v>
      </c>
      <c r="Y88" s="165">
        <f>SUM(Y89:Y92)</f>
        <v>0</v>
      </c>
      <c r="Z88" s="214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15"/>
      <c r="Y89" s="215"/>
      <c r="Z89" s="214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15"/>
      <c r="Y90" s="215"/>
      <c r="Z90" s="214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15"/>
      <c r="Y91" s="215"/>
      <c r="Z91" s="214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15"/>
      <c r="Y92" s="215"/>
      <c r="Z92" s="214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15"/>
      <c r="Y93" s="215"/>
      <c r="Z93" s="164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6">SUM(C95:C98)</f>
        <v>0</v>
      </c>
      <c r="D94" s="86">
        <f t="shared" ref="D94" si="37">SUM(D95:D98)</f>
        <v>0</v>
      </c>
      <c r="E94" s="86">
        <f t="shared" si="36"/>
        <v>0</v>
      </c>
      <c r="F94" s="86">
        <f t="shared" si="36"/>
        <v>0</v>
      </c>
      <c r="G94" s="86">
        <f t="shared" si="36"/>
        <v>0</v>
      </c>
      <c r="H94" s="86">
        <f t="shared" si="36"/>
        <v>0</v>
      </c>
      <c r="I94" s="86">
        <f t="shared" si="36"/>
        <v>0</v>
      </c>
      <c r="J94" s="86">
        <f t="shared" si="36"/>
        <v>0</v>
      </c>
      <c r="K94" s="86">
        <f t="shared" si="36"/>
        <v>0</v>
      </c>
      <c r="L94" s="86">
        <f t="shared" si="36"/>
        <v>0</v>
      </c>
      <c r="M94" s="86">
        <f t="shared" si="36"/>
        <v>0</v>
      </c>
      <c r="N94" s="86">
        <f t="shared" si="36"/>
        <v>0</v>
      </c>
      <c r="O94" s="86">
        <f t="shared" si="36"/>
        <v>0</v>
      </c>
      <c r="P94" s="86">
        <f t="shared" si="36"/>
        <v>0</v>
      </c>
      <c r="Q94" s="86">
        <f t="shared" si="36"/>
        <v>0</v>
      </c>
      <c r="R94" s="86">
        <f t="shared" si="36"/>
        <v>0</v>
      </c>
      <c r="S94" s="86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65">
        <f>SUM(X95:X99)</f>
        <v>0</v>
      </c>
      <c r="Y94" s="165">
        <f>SUM(Y95:Y99)</f>
        <v>0</v>
      </c>
      <c r="Z94" s="165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34">
        <v>0</v>
      </c>
      <c r="V95" s="89">
        <f t="shared" si="21"/>
        <v>0</v>
      </c>
      <c r="W95" s="89">
        <f t="shared" si="21"/>
        <v>0</v>
      </c>
      <c r="X95" s="215"/>
      <c r="Y95" s="215"/>
      <c r="Z95" s="214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34">
        <v>0</v>
      </c>
      <c r="V96" s="89">
        <f t="shared" si="21"/>
        <v>0</v>
      </c>
      <c r="W96" s="89">
        <f t="shared" si="21"/>
        <v>0</v>
      </c>
      <c r="X96" s="215"/>
      <c r="Y96" s="215"/>
      <c r="Z96" s="214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34">
        <v>0</v>
      </c>
      <c r="V97" s="89">
        <f t="shared" si="21"/>
        <v>0</v>
      </c>
      <c r="W97" s="89">
        <f t="shared" si="21"/>
        <v>0</v>
      </c>
      <c r="X97" s="215"/>
      <c r="Y97" s="215"/>
      <c r="Z97" s="214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34">
        <v>0</v>
      </c>
      <c r="V98" s="89">
        <f t="shared" si="21"/>
        <v>0</v>
      </c>
      <c r="W98" s="89">
        <f t="shared" si="21"/>
        <v>0</v>
      </c>
      <c r="X98" s="215"/>
      <c r="Y98" s="215"/>
      <c r="Z98" s="214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33">
        <v>0</v>
      </c>
      <c r="V99" s="88">
        <f t="shared" si="21"/>
        <v>0</v>
      </c>
      <c r="W99" s="88">
        <f t="shared" si="21"/>
        <v>0</v>
      </c>
      <c r="X99" s="165">
        <f>SUM(X100:X107)</f>
        <v>0</v>
      </c>
      <c r="Y99" s="165">
        <f>SUM(Y100:Y107)</f>
        <v>0</v>
      </c>
      <c r="Z99" s="214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34">
        <v>0</v>
      </c>
      <c r="V100" s="89">
        <f t="shared" si="21"/>
        <v>0</v>
      </c>
      <c r="W100" s="89">
        <f t="shared" si="21"/>
        <v>0</v>
      </c>
      <c r="X100" s="215"/>
      <c r="Y100" s="215"/>
      <c r="Z100" s="214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34">
        <v>0</v>
      </c>
      <c r="V101" s="89">
        <f t="shared" si="21"/>
        <v>0</v>
      </c>
      <c r="W101" s="89">
        <f t="shared" si="21"/>
        <v>0</v>
      </c>
      <c r="X101" s="215"/>
      <c r="Y101" s="215"/>
      <c r="Z101" s="214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34">
        <v>0</v>
      </c>
      <c r="V102" s="89">
        <f t="shared" si="21"/>
        <v>0</v>
      </c>
      <c r="W102" s="89">
        <f t="shared" si="21"/>
        <v>0</v>
      </c>
      <c r="X102" s="215"/>
      <c r="Y102" s="215"/>
      <c r="Z102" s="214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34">
        <v>0</v>
      </c>
      <c r="V103" s="89">
        <f t="shared" si="21"/>
        <v>0</v>
      </c>
      <c r="W103" s="89">
        <f t="shared" si="21"/>
        <v>0</v>
      </c>
      <c r="X103" s="215"/>
      <c r="Y103" s="215"/>
      <c r="Z103" s="214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34">
        <v>0</v>
      </c>
      <c r="V104" s="89">
        <f t="shared" si="21"/>
        <v>0</v>
      </c>
      <c r="W104" s="89">
        <f t="shared" si="21"/>
        <v>0</v>
      </c>
      <c r="X104" s="215"/>
      <c r="Y104" s="215"/>
      <c r="Z104" s="214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34">
        <v>0</v>
      </c>
      <c r="V105" s="89">
        <f t="shared" si="21"/>
        <v>0</v>
      </c>
      <c r="W105" s="89">
        <f t="shared" si="21"/>
        <v>0</v>
      </c>
      <c r="X105" s="215"/>
      <c r="Y105" s="215"/>
      <c r="Z105" s="214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399">
        <v>0</v>
      </c>
      <c r="E106" s="85">
        <f t="shared" si="22"/>
        <v>0</v>
      </c>
      <c r="F106" s="84"/>
      <c r="G106" s="399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34">
        <v>0</v>
      </c>
      <c r="V106" s="89">
        <f t="shared" si="21"/>
        <v>0</v>
      </c>
      <c r="W106" s="89">
        <f t="shared" si="21"/>
        <v>0</v>
      </c>
      <c r="X106" s="215"/>
      <c r="Y106" s="215"/>
      <c r="Z106" s="214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399">
        <v>0</v>
      </c>
      <c r="E107" s="85">
        <f t="shared" si="22"/>
        <v>0</v>
      </c>
      <c r="F107" s="84"/>
      <c r="G107" s="399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34">
        <v>0</v>
      </c>
      <c r="V107" s="89">
        <f t="shared" si="21"/>
        <v>0</v>
      </c>
      <c r="W107" s="89">
        <f t="shared" si="21"/>
        <v>0</v>
      </c>
      <c r="X107" s="215"/>
      <c r="Y107" s="215"/>
      <c r="Z107" s="214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zoomScale="115" zoomScaleNormal="115" workbookViewId="0">
      <pane xSplit="2" ySplit="8" topLeftCell="AG39" activePane="bottomRight" state="frozen"/>
      <selection pane="topRight" activeCell="C1" sqref="C1"/>
      <selection pane="bottomLeft" activeCell="A9" sqref="A9"/>
      <selection pane="bottomRight" activeCell="AR69" sqref="AR6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260385000</v>
      </c>
    </row>
    <row r="2" spans="1:42" ht="11.25"/>
    <row r="3" spans="1:42" ht="11.25">
      <c r="B3" s="475" t="s">
        <v>293</v>
      </c>
      <c r="C3" s="475"/>
      <c r="D3" s="475"/>
      <c r="E3" s="475"/>
      <c r="F3" s="475"/>
    </row>
    <row r="4" spans="1:42" ht="11.25">
      <c r="B4" s="32" t="str">
        <f>+ALTANSHIREE!B4</f>
        <v>2025.09.01</v>
      </c>
      <c r="C4" s="111">
        <f t="shared" ref="C4:AN4" si="0">SUM(C12+C13+C14+C15+C16+C17+C24+C25+C26+C27+C29+C30+C31+C32+C33+C34+C36+C37+C38+C40+C41+C42+C43+C45+C46+C47+C49+C50+C51+C52+C53+C54+C55+C56+C57+C59+C60+C67+C68+C70+C71+C72+C73+C74+C76+C77)</f>
        <v>173707800</v>
      </c>
      <c r="D4" s="111">
        <f t="shared" si="0"/>
        <v>140246046.56</v>
      </c>
      <c r="E4" s="111">
        <f t="shared" si="0"/>
        <v>-33461753.440000001</v>
      </c>
      <c r="F4" s="111">
        <f t="shared" si="0"/>
        <v>929552800</v>
      </c>
      <c r="G4" s="111">
        <f t="shared" si="0"/>
        <v>743108602.08000004</v>
      </c>
      <c r="H4" s="111">
        <f t="shared" si="0"/>
        <v>-186444197.91999996</v>
      </c>
      <c r="I4" s="111">
        <f t="shared" si="0"/>
        <v>95692200</v>
      </c>
      <c r="J4" s="111">
        <f t="shared" si="0"/>
        <v>79725835.200000003</v>
      </c>
      <c r="K4" s="111">
        <f t="shared" si="0"/>
        <v>-15966364.800000001</v>
      </c>
      <c r="L4" s="111">
        <f t="shared" si="0"/>
        <v>32800000</v>
      </c>
      <c r="M4" s="111">
        <f t="shared" si="0"/>
        <v>26825597</v>
      </c>
      <c r="N4" s="111">
        <f t="shared" si="0"/>
        <v>-5974403</v>
      </c>
      <c r="O4" s="111">
        <f t="shared" si="0"/>
        <v>77042700</v>
      </c>
      <c r="P4" s="111">
        <f t="shared" si="0"/>
        <v>74172160.549999997</v>
      </c>
      <c r="Q4" s="111">
        <f t="shared" si="0"/>
        <v>-2870539.45</v>
      </c>
      <c r="R4" s="111">
        <f t="shared" si="0"/>
        <v>25178000</v>
      </c>
      <c r="S4" s="111">
        <f t="shared" si="0"/>
        <v>20910727.75</v>
      </c>
      <c r="T4" s="111">
        <f t="shared" si="0"/>
        <v>-4267272.25</v>
      </c>
      <c r="U4" s="111">
        <f t="shared" si="0"/>
        <v>1333973500</v>
      </c>
      <c r="V4" s="111">
        <f t="shared" si="0"/>
        <v>1084988969.1400003</v>
      </c>
      <c r="W4" s="111">
        <f t="shared" si="0"/>
        <v>-248984530.86000001</v>
      </c>
      <c r="X4" s="111">
        <f t="shared" si="0"/>
        <v>560565400</v>
      </c>
      <c r="Y4" s="111">
        <f t="shared" si="0"/>
        <v>558014020</v>
      </c>
      <c r="Z4" s="111">
        <f t="shared" si="0"/>
        <v>-2551380</v>
      </c>
      <c r="AA4" s="111">
        <f t="shared" si="0"/>
        <v>560565400</v>
      </c>
      <c r="AB4" s="111">
        <f t="shared" si="0"/>
        <v>558014020</v>
      </c>
      <c r="AC4" s="111">
        <f t="shared" si="0"/>
        <v>-2551380</v>
      </c>
      <c r="AD4" s="111">
        <f t="shared" si="0"/>
        <v>160000000</v>
      </c>
      <c r="AE4" s="111">
        <f t="shared" si="0"/>
        <v>1124402</v>
      </c>
      <c r="AF4" s="111">
        <f t="shared" si="0"/>
        <v>-158875598</v>
      </c>
      <c r="AG4" s="111">
        <f t="shared" si="0"/>
        <v>10402000</v>
      </c>
      <c r="AH4" s="111">
        <f t="shared" si="0"/>
        <v>0</v>
      </c>
      <c r="AI4" s="111">
        <f t="shared" si="0"/>
        <v>-10402000</v>
      </c>
      <c r="AJ4" s="111">
        <f t="shared" si="0"/>
        <v>170402000</v>
      </c>
      <c r="AK4" s="111">
        <f t="shared" si="0"/>
        <v>1124402</v>
      </c>
      <c r="AL4" s="111">
        <f t="shared" si="0"/>
        <v>-169277598</v>
      </c>
      <c r="AM4" s="111">
        <f t="shared" si="0"/>
        <v>2064940900</v>
      </c>
      <c r="AN4" s="111">
        <f t="shared" si="0"/>
        <v>1644127391.1400003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-420813508.86000001</v>
      </c>
    </row>
    <row r="5" spans="1:42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261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2" s="80" customFormat="1" ht="11.25">
      <c r="A6" s="466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73" t="s">
        <v>122</v>
      </c>
      <c r="B7" s="474"/>
      <c r="C7" s="81"/>
      <c r="D7" s="81">
        <f>SUM(C7+D79-D8)</f>
        <v>6801953.4399999976</v>
      </c>
      <c r="E7" s="85">
        <f>SUM(D7-C7)</f>
        <v>6801953.4399999976</v>
      </c>
      <c r="F7" s="81"/>
      <c r="G7" s="81">
        <f>SUM(F7+G79-G8)</f>
        <v>50185497.919999957</v>
      </c>
      <c r="H7" s="85">
        <f>SUM(G7-F7)</f>
        <v>50185497.919999957</v>
      </c>
      <c r="I7" s="81"/>
      <c r="J7" s="81">
        <f>SUM(I7+J79-J8)</f>
        <v>1212664.799999997</v>
      </c>
      <c r="K7" s="85">
        <f>SUM(J7-I7)</f>
        <v>1212664.799999997</v>
      </c>
      <c r="L7" s="81"/>
      <c r="M7" s="81">
        <f>SUM(L7+M79-M8)</f>
        <v>3564403</v>
      </c>
      <c r="N7" s="85">
        <f>SUM(M7-L7)</f>
        <v>3564403</v>
      </c>
      <c r="O7" s="81"/>
      <c r="P7" s="81">
        <f>SUM(O7+P79-P8)</f>
        <v>3286839.450000003</v>
      </c>
      <c r="Q7" s="85">
        <f>SUM(P7-O7)</f>
        <v>3286839.450000003</v>
      </c>
      <c r="R7" s="81"/>
      <c r="S7" s="81">
        <f>SUM(R7+S79-S8)</f>
        <v>3044472.25</v>
      </c>
      <c r="T7" s="85">
        <f>SUM(S7-R7)</f>
        <v>3044472.25</v>
      </c>
      <c r="U7" s="90">
        <f>SUM(C7+F7+I7+L7+O7+R7)</f>
        <v>0</v>
      </c>
      <c r="V7" s="90">
        <f t="shared" ref="V7:W22" si="2">SUM(D7+G7+J7+M7+P7+S7)</f>
        <v>68095830.859999955</v>
      </c>
      <c r="W7" s="90">
        <f t="shared" si="2"/>
        <v>68095830.859999955</v>
      </c>
      <c r="X7" s="81"/>
      <c r="Y7" s="81">
        <f>+X7+Y79-Y67</f>
        <v>28149736</v>
      </c>
      <c r="Z7" s="85">
        <v>0</v>
      </c>
      <c r="AA7" s="90">
        <f>SUM(X7)</f>
        <v>0</v>
      </c>
      <c r="AB7" s="90">
        <f>SUM(Y7)</f>
        <v>28149736</v>
      </c>
      <c r="AC7" s="90">
        <f t="shared" ref="AC7:AC11" si="3">SUM(Z7)</f>
        <v>0</v>
      </c>
      <c r="AD7" s="81"/>
      <c r="AE7" s="81">
        <f>SUM(AD7+AE79-AE8)</f>
        <v>213648029.65000001</v>
      </c>
      <c r="AF7" s="85">
        <v>0</v>
      </c>
      <c r="AG7" s="81"/>
      <c r="AH7" s="81">
        <f>+AG7+AH79-AH8</f>
        <v>9251030.620000001</v>
      </c>
      <c r="AI7" s="85">
        <v>0</v>
      </c>
      <c r="AJ7" s="90">
        <f t="shared" ref="AJ7:AL22" si="4">SUM(AD7+AG7)</f>
        <v>0</v>
      </c>
      <c r="AK7" s="90">
        <f t="shared" si="4"/>
        <v>222899060.27000001</v>
      </c>
      <c r="AL7" s="90">
        <f t="shared" si="4"/>
        <v>0</v>
      </c>
      <c r="AM7" s="90">
        <f>SUM(U7+AA7+AJ7)</f>
        <v>0</v>
      </c>
      <c r="AN7" s="90">
        <f>+D7+G7+J7+M7+P7+S7+Y7+AE7+AH7</f>
        <v>319144627.13</v>
      </c>
      <c r="AO7" s="90">
        <f t="shared" ref="AN7:AO22" si="5">SUM(W7+AC7+AL7)</f>
        <v>68095830.859999955</v>
      </c>
    </row>
    <row r="8" spans="1:42" ht="11.25">
      <c r="A8" s="55">
        <v>1</v>
      </c>
      <c r="B8" s="56" t="s">
        <v>4</v>
      </c>
      <c r="C8" s="86">
        <f>SUM(C9+C75)</f>
        <v>173707800</v>
      </c>
      <c r="D8" s="86">
        <f t="shared" ref="D8" si="6">SUM(D9+D75)</f>
        <v>140246046.56</v>
      </c>
      <c r="E8" s="85">
        <f t="shared" ref="E8:E72" si="7">SUM(D8-C8)</f>
        <v>-33461753.439999998</v>
      </c>
      <c r="F8" s="86">
        <f t="shared" ref="F8:G8" si="8">SUM(F9+F75)</f>
        <v>929552800</v>
      </c>
      <c r="G8" s="86">
        <f t="shared" si="8"/>
        <v>743108602.08000004</v>
      </c>
      <c r="H8" s="85">
        <f t="shared" ref="H8:H72" si="9">SUM(G8-F8)</f>
        <v>-186444197.91999996</v>
      </c>
      <c r="I8" s="86">
        <f t="shared" ref="I8:J8" si="10">SUM(I9+I75)</f>
        <v>95692200</v>
      </c>
      <c r="J8" s="86">
        <f t="shared" si="10"/>
        <v>79725835.200000003</v>
      </c>
      <c r="K8" s="85">
        <f t="shared" ref="K8:K72" si="11">SUM(J8-I8)</f>
        <v>-15966364.799999997</v>
      </c>
      <c r="L8" s="86">
        <f t="shared" ref="L8:M8" si="12">SUM(L9+L75)</f>
        <v>32800000</v>
      </c>
      <c r="M8" s="86">
        <f t="shared" si="12"/>
        <v>26825597</v>
      </c>
      <c r="N8" s="85">
        <f t="shared" ref="N8:N72" si="13">SUM(M8-L8)</f>
        <v>-5974403</v>
      </c>
      <c r="O8" s="86">
        <f t="shared" ref="O8:P8" si="14">SUM(O9+O75)</f>
        <v>77042700</v>
      </c>
      <c r="P8" s="86">
        <f t="shared" si="14"/>
        <v>74172160.549999997</v>
      </c>
      <c r="Q8" s="85">
        <f t="shared" ref="Q8:Q72" si="15">SUM(P8-O8)</f>
        <v>-2870539.450000003</v>
      </c>
      <c r="R8" s="86">
        <f t="shared" ref="R8:S8" si="16">SUM(R9+R75)</f>
        <v>25178000</v>
      </c>
      <c r="S8" s="86">
        <f t="shared" si="16"/>
        <v>20910727.75</v>
      </c>
      <c r="T8" s="85">
        <f t="shared" ref="T8:T74" si="17">SUM(S8-R8)</f>
        <v>-4267272.25</v>
      </c>
      <c r="U8" s="88">
        <f t="shared" ref="U8:W50" si="18">SUM(C8+F8+I8+L8+O8+R8)</f>
        <v>1333973500</v>
      </c>
      <c r="V8" s="88">
        <f t="shared" si="2"/>
        <v>1084988969.1400001</v>
      </c>
      <c r="W8" s="88">
        <f t="shared" si="2"/>
        <v>-248984530.85999995</v>
      </c>
      <c r="X8" s="86">
        <f t="shared" ref="X8:Y8" si="19">SUM(X9+X75)</f>
        <v>560565400</v>
      </c>
      <c r="Y8" s="86">
        <f t="shared" si="19"/>
        <v>558014020</v>
      </c>
      <c r="Z8" s="85">
        <f t="shared" ref="Z8:Z74" si="20">SUM(Y8-X8)</f>
        <v>-2551380</v>
      </c>
      <c r="AA8" s="88">
        <f t="shared" ref="AA8:AB11" si="21">SUM(X8)</f>
        <v>560565400</v>
      </c>
      <c r="AB8" s="88">
        <f t="shared" si="21"/>
        <v>558014020</v>
      </c>
      <c r="AC8" s="88">
        <f t="shared" si="3"/>
        <v>-2551380</v>
      </c>
      <c r="AD8" s="86">
        <f t="shared" ref="AD8:AE8" si="22">SUM(AD9+AD75)</f>
        <v>160000000</v>
      </c>
      <c r="AE8" s="86">
        <f t="shared" si="22"/>
        <v>1124402</v>
      </c>
      <c r="AF8" s="85">
        <f t="shared" ref="AF8:AF72" si="23">SUM(AE8-AD8)</f>
        <v>-158875598</v>
      </c>
      <c r="AG8" s="86">
        <f t="shared" ref="AG8:AH8" si="24">SUM(AG9+AG75)</f>
        <v>10402000</v>
      </c>
      <c r="AH8" s="86">
        <f t="shared" si="24"/>
        <v>0</v>
      </c>
      <c r="AI8" s="85">
        <f t="shared" ref="AI8:AI74" si="25">SUM(AH8-AG8)</f>
        <v>-10402000</v>
      </c>
      <c r="AJ8" s="88">
        <f t="shared" si="4"/>
        <v>170402000</v>
      </c>
      <c r="AK8" s="88">
        <f t="shared" si="4"/>
        <v>1124402</v>
      </c>
      <c r="AL8" s="88">
        <f t="shared" si="4"/>
        <v>-169277598</v>
      </c>
      <c r="AM8" s="88">
        <f t="shared" ref="AM8:AO74" si="26">SUM(U8+AA8+AJ8)</f>
        <v>2064940900</v>
      </c>
      <c r="AN8" s="88">
        <f t="shared" si="5"/>
        <v>1644127391.1400001</v>
      </c>
      <c r="AO8" s="88">
        <f t="shared" si="5"/>
        <v>-420813508.85999995</v>
      </c>
    </row>
    <row r="9" spans="1:42" ht="11.25">
      <c r="A9" s="55">
        <v>2</v>
      </c>
      <c r="B9" s="56" t="s">
        <v>5</v>
      </c>
      <c r="C9" s="86">
        <f>SUM(C10+C63+C66)</f>
        <v>173707800</v>
      </c>
      <c r="D9" s="86">
        <f t="shared" ref="D9" si="27">SUM(D10+D63+D66)</f>
        <v>140246046.56</v>
      </c>
      <c r="E9" s="85">
        <f t="shared" si="7"/>
        <v>-33461753.439999998</v>
      </c>
      <c r="F9" s="86">
        <f t="shared" ref="F9:G9" si="28">SUM(F10+F63+F66)</f>
        <v>929552800</v>
      </c>
      <c r="G9" s="86">
        <f t="shared" si="28"/>
        <v>743108602.08000004</v>
      </c>
      <c r="H9" s="85">
        <f t="shared" si="9"/>
        <v>-186444197.91999996</v>
      </c>
      <c r="I9" s="86">
        <f t="shared" ref="I9:J9" si="29">SUM(I10+I63+I66)</f>
        <v>95692200</v>
      </c>
      <c r="J9" s="86">
        <f t="shared" si="29"/>
        <v>79725835.200000003</v>
      </c>
      <c r="K9" s="85">
        <f t="shared" si="11"/>
        <v>-15966364.799999997</v>
      </c>
      <c r="L9" s="86">
        <f t="shared" ref="L9:M9" si="30">SUM(L10+L63+L66)</f>
        <v>32800000</v>
      </c>
      <c r="M9" s="86">
        <f t="shared" si="30"/>
        <v>26825597</v>
      </c>
      <c r="N9" s="85">
        <f t="shared" si="13"/>
        <v>-5974403</v>
      </c>
      <c r="O9" s="86">
        <f t="shared" ref="O9:P9" si="31">SUM(O10+O63+O66)</f>
        <v>77042700</v>
      </c>
      <c r="P9" s="86">
        <f t="shared" si="31"/>
        <v>74172160.549999997</v>
      </c>
      <c r="Q9" s="85">
        <f t="shared" si="15"/>
        <v>-2870539.450000003</v>
      </c>
      <c r="R9" s="86">
        <f t="shared" ref="R9:S9" si="32">SUM(R10+R63+R66)</f>
        <v>25178000</v>
      </c>
      <c r="S9" s="86">
        <f t="shared" si="32"/>
        <v>20910727.75</v>
      </c>
      <c r="T9" s="85">
        <f t="shared" si="17"/>
        <v>-4267272.25</v>
      </c>
      <c r="U9" s="88">
        <f t="shared" si="18"/>
        <v>1333973500</v>
      </c>
      <c r="V9" s="88">
        <f t="shared" si="2"/>
        <v>1084988969.1400001</v>
      </c>
      <c r="W9" s="88">
        <f t="shared" si="2"/>
        <v>-248984530.85999995</v>
      </c>
      <c r="X9" s="86">
        <f t="shared" ref="X9:Y9" si="33">SUM(X10+X63+X66)</f>
        <v>560565400</v>
      </c>
      <c r="Y9" s="86">
        <f t="shared" si="33"/>
        <v>558014020</v>
      </c>
      <c r="Z9" s="85">
        <f t="shared" si="20"/>
        <v>-2551380</v>
      </c>
      <c r="AA9" s="88">
        <f t="shared" si="21"/>
        <v>560565400</v>
      </c>
      <c r="AB9" s="88">
        <f t="shared" si="21"/>
        <v>558014020</v>
      </c>
      <c r="AC9" s="88">
        <f t="shared" si="3"/>
        <v>-2551380</v>
      </c>
      <c r="AD9" s="86">
        <f t="shared" ref="AD9:AE9" si="34">SUM(AD10+AD63+AD66)</f>
        <v>160000000</v>
      </c>
      <c r="AE9" s="86">
        <f t="shared" si="34"/>
        <v>1124402</v>
      </c>
      <c r="AF9" s="85">
        <f t="shared" si="23"/>
        <v>-158875598</v>
      </c>
      <c r="AG9" s="86">
        <f t="shared" ref="AG9:AH9" si="35">SUM(AG10+AG63+AG66)</f>
        <v>10402000</v>
      </c>
      <c r="AH9" s="86">
        <f t="shared" si="35"/>
        <v>0</v>
      </c>
      <c r="AI9" s="85">
        <f t="shared" si="25"/>
        <v>-10402000</v>
      </c>
      <c r="AJ9" s="88">
        <f t="shared" si="4"/>
        <v>170402000</v>
      </c>
      <c r="AK9" s="88">
        <f t="shared" si="4"/>
        <v>1124402</v>
      </c>
      <c r="AL9" s="88">
        <f t="shared" si="4"/>
        <v>-169277598</v>
      </c>
      <c r="AM9" s="88">
        <f t="shared" si="26"/>
        <v>2064940900</v>
      </c>
      <c r="AN9" s="88">
        <f t="shared" si="5"/>
        <v>1644127391.1400001</v>
      </c>
      <c r="AO9" s="88">
        <f t="shared" si="5"/>
        <v>-420813508.85999995</v>
      </c>
    </row>
    <row r="10" spans="1:42" ht="11.25">
      <c r="A10" s="55">
        <v>3</v>
      </c>
      <c r="B10" s="56" t="s">
        <v>6</v>
      </c>
      <c r="C10" s="86">
        <f>SUM(C11+C17+C23+C28+C35+C39+C44+C48+C58)</f>
        <v>173307800</v>
      </c>
      <c r="D10" s="86">
        <f t="shared" ref="D10" si="36">SUM(D11+D17+D23+D28+D35+D39+D44+D48+D58)</f>
        <v>140246046.56</v>
      </c>
      <c r="E10" s="85">
        <f t="shared" si="7"/>
        <v>-33061753.439999998</v>
      </c>
      <c r="F10" s="86">
        <f t="shared" ref="F10:G10" si="37">SUM(F11+F17+F23+F28+F35+F39+F44+F48+F58)</f>
        <v>929152800</v>
      </c>
      <c r="G10" s="86">
        <f t="shared" si="37"/>
        <v>743108602.08000004</v>
      </c>
      <c r="H10" s="85">
        <f t="shared" si="9"/>
        <v>-186044197.91999996</v>
      </c>
      <c r="I10" s="86">
        <f t="shared" ref="I10:J10" si="38">SUM(I11+I17+I23+I28+I35+I39+I44+I48+I58)</f>
        <v>95692200</v>
      </c>
      <c r="J10" s="86">
        <f t="shared" si="38"/>
        <v>79725835.200000003</v>
      </c>
      <c r="K10" s="85">
        <f t="shared" si="11"/>
        <v>-15966364.799999997</v>
      </c>
      <c r="L10" s="86">
        <f t="shared" ref="L10:M10" si="39">SUM(L11+L17+L23+L28+L35+L39+L44+L48+L58)</f>
        <v>32800000</v>
      </c>
      <c r="M10" s="86">
        <f t="shared" si="39"/>
        <v>26825597</v>
      </c>
      <c r="N10" s="85">
        <f t="shared" si="13"/>
        <v>-5974403</v>
      </c>
      <c r="O10" s="86">
        <f t="shared" ref="O10:P10" si="40">SUM(O11+O17+O23+O28+O35+O39+O44+O48+O58)</f>
        <v>77042700</v>
      </c>
      <c r="P10" s="86">
        <f t="shared" si="40"/>
        <v>74172160.549999997</v>
      </c>
      <c r="Q10" s="85">
        <f t="shared" si="15"/>
        <v>-2870539.450000003</v>
      </c>
      <c r="R10" s="86">
        <f t="shared" ref="R10:S10" si="41">SUM(R11+R17+R23+R28+R35+R39+R44+R48+R58)</f>
        <v>25178000</v>
      </c>
      <c r="S10" s="86">
        <f t="shared" si="41"/>
        <v>20910727.75</v>
      </c>
      <c r="T10" s="85">
        <f t="shared" si="17"/>
        <v>-4267272.25</v>
      </c>
      <c r="U10" s="88">
        <f t="shared" si="18"/>
        <v>1333173500</v>
      </c>
      <c r="V10" s="88">
        <f t="shared" si="2"/>
        <v>1084988969.1400001</v>
      </c>
      <c r="W10" s="88">
        <f t="shared" si="2"/>
        <v>-248184530.85999995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160000000</v>
      </c>
      <c r="AE10" s="86">
        <f t="shared" si="43"/>
        <v>1124402</v>
      </c>
      <c r="AF10" s="85">
        <f t="shared" si="23"/>
        <v>-158875598</v>
      </c>
      <c r="AG10" s="86">
        <f t="shared" ref="AG10:AH10" si="44">SUM(AG11+AG17+AG23+AG28+AG35+AG39+AG44+AG48+AG58)</f>
        <v>10402000</v>
      </c>
      <c r="AH10" s="86">
        <f t="shared" si="44"/>
        <v>0</v>
      </c>
      <c r="AI10" s="85">
        <f t="shared" si="25"/>
        <v>-10402000</v>
      </c>
      <c r="AJ10" s="88">
        <f t="shared" si="4"/>
        <v>170402000</v>
      </c>
      <c r="AK10" s="88">
        <f t="shared" si="4"/>
        <v>1124402</v>
      </c>
      <c r="AL10" s="88">
        <f t="shared" si="4"/>
        <v>-169277598</v>
      </c>
      <c r="AM10" s="88">
        <f t="shared" si="26"/>
        <v>1503575500</v>
      </c>
      <c r="AN10" s="88">
        <f t="shared" si="5"/>
        <v>1086113371.1400001</v>
      </c>
      <c r="AO10" s="88">
        <f t="shared" si="5"/>
        <v>-417462128.85999995</v>
      </c>
    </row>
    <row r="11" spans="1:42" ht="11.25">
      <c r="A11" s="55">
        <v>4</v>
      </c>
      <c r="B11" s="56" t="s">
        <v>7</v>
      </c>
      <c r="C11" s="86">
        <f t="shared" ref="C11:D11" si="45">SUM(C12:C16)</f>
        <v>132352600</v>
      </c>
      <c r="D11" s="86">
        <f t="shared" si="45"/>
        <v>118559146.55999999</v>
      </c>
      <c r="E11" s="85">
        <f t="shared" si="7"/>
        <v>-13793453.440000013</v>
      </c>
      <c r="F11" s="86">
        <f t="shared" ref="F11:G11" si="46">SUM(F12:F16)</f>
        <v>720862400</v>
      </c>
      <c r="G11" s="86">
        <f t="shared" si="46"/>
        <v>565831115.38999999</v>
      </c>
      <c r="H11" s="85">
        <f t="shared" si="9"/>
        <v>-155031284.61000001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853215000</v>
      </c>
      <c r="V11" s="88">
        <f t="shared" si="2"/>
        <v>684390261.94999993</v>
      </c>
      <c r="W11" s="88">
        <f t="shared" si="2"/>
        <v>-168824738.05000001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853215000</v>
      </c>
      <c r="AN11" s="88">
        <f t="shared" si="5"/>
        <v>684390261.94999993</v>
      </c>
      <c r="AO11" s="88">
        <f t="shared" si="5"/>
        <v>-168824738.05000001</v>
      </c>
    </row>
    <row r="12" spans="1:42" ht="11.25">
      <c r="A12" s="13">
        <v>5</v>
      </c>
      <c r="B12" s="15" t="s">
        <v>8</v>
      </c>
      <c r="C12" s="396">
        <v>43353200</v>
      </c>
      <c r="D12" s="396">
        <v>42953587.619999997</v>
      </c>
      <c r="E12" s="85">
        <f t="shared" si="7"/>
        <v>-399612.38000000268</v>
      </c>
      <c r="F12" s="396">
        <v>290033200</v>
      </c>
      <c r="G12" s="396">
        <v>224538395.41</v>
      </c>
      <c r="H12" s="85">
        <f t="shared" si="9"/>
        <v>-65494804.590000004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333386400</v>
      </c>
      <c r="V12" s="89">
        <f t="shared" si="2"/>
        <v>267491983.03</v>
      </c>
      <c r="W12" s="89">
        <f t="shared" si="2"/>
        <v>-65894416.970000006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333386400</v>
      </c>
      <c r="AN12" s="89">
        <f t="shared" si="5"/>
        <v>267491983.03</v>
      </c>
      <c r="AO12" s="89">
        <f t="shared" si="5"/>
        <v>-65894416.970000006</v>
      </c>
    </row>
    <row r="13" spans="1:42" ht="11.25">
      <c r="A13" s="13">
        <v>6</v>
      </c>
      <c r="B13" s="15" t="s">
        <v>10</v>
      </c>
      <c r="C13" s="396">
        <v>66597900</v>
      </c>
      <c r="D13" s="396">
        <v>56482925.670000002</v>
      </c>
      <c r="E13" s="85">
        <f t="shared" si="7"/>
        <v>-10114974.329999998</v>
      </c>
      <c r="F13" s="396">
        <v>350931800</v>
      </c>
      <c r="G13" s="396">
        <v>291634700.47000003</v>
      </c>
      <c r="H13" s="85">
        <f t="shared" si="9"/>
        <v>-59297099.529999971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417529700</v>
      </c>
      <c r="V13" s="89">
        <f t="shared" si="2"/>
        <v>348117626.14000005</v>
      </c>
      <c r="W13" s="89">
        <f t="shared" si="2"/>
        <v>-69412073.85999997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417529700</v>
      </c>
      <c r="AN13" s="89">
        <f t="shared" si="5"/>
        <v>348117626.14000005</v>
      </c>
      <c r="AO13" s="89">
        <f t="shared" si="5"/>
        <v>-69412073.85999997</v>
      </c>
    </row>
    <row r="14" spans="1:42" ht="11.25">
      <c r="A14" s="13">
        <v>7</v>
      </c>
      <c r="B14" s="15" t="s">
        <v>11</v>
      </c>
      <c r="C14" s="396">
        <v>6300000</v>
      </c>
      <c r="D14" s="396">
        <v>6615000</v>
      </c>
      <c r="E14" s="85">
        <f t="shared" si="7"/>
        <v>315000</v>
      </c>
      <c r="F14" s="396">
        <v>63960000</v>
      </c>
      <c r="G14" s="396">
        <v>48710621.079999998</v>
      </c>
      <c r="H14" s="85">
        <f t="shared" si="9"/>
        <v>-15249378.920000002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70260000</v>
      </c>
      <c r="V14" s="89">
        <f t="shared" si="2"/>
        <v>55325621.079999998</v>
      </c>
      <c r="W14" s="89">
        <f t="shared" si="2"/>
        <v>-14934378.920000002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70260000</v>
      </c>
      <c r="AN14" s="89">
        <f t="shared" si="5"/>
        <v>55325621.079999998</v>
      </c>
      <c r="AO14" s="89">
        <f t="shared" si="5"/>
        <v>-14934378.920000002</v>
      </c>
    </row>
    <row r="15" spans="1:42" ht="11.25">
      <c r="A15" s="13">
        <v>8</v>
      </c>
      <c r="B15" s="15" t="s">
        <v>12</v>
      </c>
      <c r="C15" s="396">
        <v>16101500</v>
      </c>
      <c r="D15" s="397">
        <v>12507633.27</v>
      </c>
      <c r="E15" s="85">
        <f t="shared" si="7"/>
        <v>-3593866.7300000004</v>
      </c>
      <c r="F15" s="397">
        <v>15937400</v>
      </c>
      <c r="G15" s="397">
        <v>947398.43</v>
      </c>
      <c r="H15" s="85">
        <f t="shared" si="9"/>
        <v>-14990001.57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32038900</v>
      </c>
      <c r="V15" s="89">
        <f t="shared" si="2"/>
        <v>13455031.699999999</v>
      </c>
      <c r="W15" s="89">
        <f t="shared" si="2"/>
        <v>-18583868.300000001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32038900</v>
      </c>
      <c r="AN15" s="89">
        <f t="shared" si="5"/>
        <v>13455031.699999999</v>
      </c>
      <c r="AO15" s="89">
        <f t="shared" si="5"/>
        <v>-18583868.300000001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16543800</v>
      </c>
      <c r="D17" s="86">
        <f>SUM(D18:D22)</f>
        <v>13907200</v>
      </c>
      <c r="E17" s="85">
        <f t="shared" si="7"/>
        <v>-2636600</v>
      </c>
      <c r="F17" s="86">
        <f>SUM(F18:F22)</f>
        <v>86151000</v>
      </c>
      <c r="G17" s="86">
        <f>SUM(G18:G22)</f>
        <v>72525099</v>
      </c>
      <c r="H17" s="85">
        <f t="shared" si="9"/>
        <v>-13625901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102694800</v>
      </c>
      <c r="V17" s="88">
        <f t="shared" si="2"/>
        <v>86432299</v>
      </c>
      <c r="W17" s="88">
        <f t="shared" si="2"/>
        <v>-16262501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102694800</v>
      </c>
      <c r="AN17" s="88">
        <f t="shared" si="5"/>
        <v>86432299</v>
      </c>
      <c r="AO17" s="88">
        <f t="shared" si="5"/>
        <v>-16262501</v>
      </c>
    </row>
    <row r="18" spans="1:41" ht="11.25">
      <c r="A18" s="13">
        <v>11</v>
      </c>
      <c r="B18" s="15" t="s">
        <v>13</v>
      </c>
      <c r="C18" s="396">
        <v>11249600</v>
      </c>
      <c r="D18" s="396">
        <v>9719100</v>
      </c>
      <c r="E18" s="85">
        <f t="shared" si="7"/>
        <v>-1530500</v>
      </c>
      <c r="F18" s="396">
        <v>58542500</v>
      </c>
      <c r="G18" s="396">
        <v>50731400</v>
      </c>
      <c r="H18" s="85">
        <f t="shared" si="9"/>
        <v>-7811100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69792100</v>
      </c>
      <c r="V18" s="89">
        <f t="shared" si="2"/>
        <v>60450500</v>
      </c>
      <c r="W18" s="89">
        <f t="shared" si="2"/>
        <v>-9341600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69792100</v>
      </c>
      <c r="AN18" s="89">
        <f t="shared" si="5"/>
        <v>60450500</v>
      </c>
      <c r="AO18" s="89">
        <f t="shared" si="5"/>
        <v>-9341600</v>
      </c>
    </row>
    <row r="19" spans="1:41" ht="11.25">
      <c r="A19" s="13">
        <v>12</v>
      </c>
      <c r="B19" s="15" t="s">
        <v>14</v>
      </c>
      <c r="C19" s="396">
        <v>1323500</v>
      </c>
      <c r="D19" s="396">
        <v>1046800</v>
      </c>
      <c r="E19" s="85">
        <f t="shared" si="7"/>
        <v>-276700</v>
      </c>
      <c r="F19" s="396">
        <v>6902400</v>
      </c>
      <c r="G19" s="396">
        <v>5400200</v>
      </c>
      <c r="H19" s="85">
        <f t="shared" si="9"/>
        <v>-1502200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8225900</v>
      </c>
      <c r="V19" s="89">
        <f t="shared" si="2"/>
        <v>6447000</v>
      </c>
      <c r="W19" s="89">
        <f t="shared" si="2"/>
        <v>-1778900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8225900</v>
      </c>
      <c r="AN19" s="89">
        <f t="shared" si="5"/>
        <v>6447000</v>
      </c>
      <c r="AO19" s="89">
        <f t="shared" si="5"/>
        <v>-1778900</v>
      </c>
    </row>
    <row r="20" spans="1:41" ht="11.25">
      <c r="A20" s="13">
        <v>13</v>
      </c>
      <c r="B20" s="15" t="s">
        <v>15</v>
      </c>
      <c r="C20" s="396">
        <v>661900</v>
      </c>
      <c r="D20" s="396">
        <v>523900</v>
      </c>
      <c r="E20" s="85">
        <f t="shared" si="7"/>
        <v>-138000</v>
      </c>
      <c r="F20" s="396">
        <v>3451000</v>
      </c>
      <c r="G20" s="396">
        <v>2672400</v>
      </c>
      <c r="H20" s="85">
        <f t="shared" si="9"/>
        <v>-778600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4112900</v>
      </c>
      <c r="V20" s="89">
        <f t="shared" si="2"/>
        <v>3196300</v>
      </c>
      <c r="W20" s="89">
        <f t="shared" si="2"/>
        <v>-916600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4112900</v>
      </c>
      <c r="AN20" s="89">
        <f t="shared" si="5"/>
        <v>3196300</v>
      </c>
      <c r="AO20" s="89">
        <f t="shared" si="5"/>
        <v>-916600</v>
      </c>
    </row>
    <row r="21" spans="1:41" ht="11.25">
      <c r="A21" s="13">
        <v>14</v>
      </c>
      <c r="B21" s="15" t="s">
        <v>17</v>
      </c>
      <c r="C21" s="396">
        <v>661900</v>
      </c>
      <c r="D21" s="396">
        <v>523900</v>
      </c>
      <c r="E21" s="85">
        <f t="shared" si="7"/>
        <v>-138000</v>
      </c>
      <c r="F21" s="396">
        <v>3451000</v>
      </c>
      <c r="G21" s="396">
        <v>2672400</v>
      </c>
      <c r="H21" s="85">
        <f t="shared" si="9"/>
        <v>-778600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4112900</v>
      </c>
      <c r="V21" s="89">
        <f t="shared" si="2"/>
        <v>3196300</v>
      </c>
      <c r="W21" s="89">
        <f t="shared" si="2"/>
        <v>-916600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4112900</v>
      </c>
      <c r="AN21" s="89">
        <f t="shared" si="5"/>
        <v>3196300</v>
      </c>
      <c r="AO21" s="89">
        <f t="shared" si="5"/>
        <v>-916600</v>
      </c>
    </row>
    <row r="22" spans="1:41" ht="11.25">
      <c r="A22" s="13">
        <v>15</v>
      </c>
      <c r="B22" s="15" t="s">
        <v>18</v>
      </c>
      <c r="C22" s="396">
        <v>2646900</v>
      </c>
      <c r="D22" s="396">
        <v>2093500</v>
      </c>
      <c r="E22" s="85">
        <f t="shared" si="7"/>
        <v>-553400</v>
      </c>
      <c r="F22" s="396">
        <v>13804100</v>
      </c>
      <c r="G22" s="396">
        <v>11048699</v>
      </c>
      <c r="H22" s="85">
        <f t="shared" si="9"/>
        <v>-2755401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16451000</v>
      </c>
      <c r="V22" s="89">
        <f t="shared" si="2"/>
        <v>13142199</v>
      </c>
      <c r="W22" s="89">
        <f t="shared" si="2"/>
        <v>-3308801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16451000</v>
      </c>
      <c r="AN22" s="89">
        <f t="shared" si="5"/>
        <v>13142199</v>
      </c>
      <c r="AO22" s="89">
        <f t="shared" si="5"/>
        <v>-3308801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39672100</v>
      </c>
      <c r="G23" s="86">
        <f>SUM(G24:G27)</f>
        <v>29597956.690000001</v>
      </c>
      <c r="H23" s="85">
        <f t="shared" si="9"/>
        <v>-10074143.309999999</v>
      </c>
      <c r="I23" s="86">
        <f>SUM(I24:I27)</f>
        <v>93692200</v>
      </c>
      <c r="J23" s="86">
        <f>SUM(J24:J27)</f>
        <v>77725835.200000003</v>
      </c>
      <c r="K23" s="85">
        <f t="shared" si="11"/>
        <v>-15966364.799999997</v>
      </c>
      <c r="L23" s="86">
        <f>SUM(L24:L27)</f>
        <v>30800000</v>
      </c>
      <c r="M23" s="86">
        <f>SUM(M24:M27)</f>
        <v>25825597</v>
      </c>
      <c r="N23" s="85">
        <f t="shared" si="13"/>
        <v>-4974403</v>
      </c>
      <c r="O23" s="86">
        <f>SUM(O24:O27)</f>
        <v>74042700</v>
      </c>
      <c r="P23" s="86">
        <f>SUM(P24:P27)</f>
        <v>71555460.549999997</v>
      </c>
      <c r="Q23" s="85">
        <f t="shared" si="15"/>
        <v>-2487239.450000003</v>
      </c>
      <c r="R23" s="86">
        <f>SUM(R24:R27)</f>
        <v>22178000</v>
      </c>
      <c r="S23" s="86">
        <f>SUM(S24:S27)</f>
        <v>17999887.75</v>
      </c>
      <c r="T23" s="85">
        <f t="shared" si="17"/>
        <v>-4178112.25</v>
      </c>
      <c r="U23" s="88">
        <f t="shared" si="18"/>
        <v>260385000</v>
      </c>
      <c r="V23" s="88">
        <f t="shared" si="18"/>
        <v>222704737.19</v>
      </c>
      <c r="W23" s="88">
        <f t="shared" si="18"/>
        <v>-37680262.810000002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260385000</v>
      </c>
      <c r="AN23" s="88">
        <f t="shared" si="26"/>
        <v>222704737.19</v>
      </c>
      <c r="AO23" s="88">
        <f t="shared" si="26"/>
        <v>-37680262.810000002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396">
        <v>5607100</v>
      </c>
      <c r="G24" s="396">
        <v>5096366.09</v>
      </c>
      <c r="H24" s="85">
        <f t="shared" si="9"/>
        <v>-510733.91000000015</v>
      </c>
      <c r="I24" s="396">
        <v>2400000</v>
      </c>
      <c r="J24" s="396">
        <v>1513783.2</v>
      </c>
      <c r="K24" s="85">
        <f t="shared" si="11"/>
        <v>-886216.8</v>
      </c>
      <c r="L24" s="396">
        <v>3560000</v>
      </c>
      <c r="M24" s="396">
        <v>2156265</v>
      </c>
      <c r="N24" s="85">
        <f t="shared" si="13"/>
        <v>-1403735</v>
      </c>
      <c r="O24" s="396">
        <v>7966000</v>
      </c>
      <c r="P24" s="396">
        <v>5994460.5499999998</v>
      </c>
      <c r="Q24" s="85">
        <f t="shared" si="15"/>
        <v>-1971539.4500000002</v>
      </c>
      <c r="R24" s="396">
        <v>3001100</v>
      </c>
      <c r="S24" s="396">
        <v>1830355.75</v>
      </c>
      <c r="T24" s="85">
        <f t="shared" si="17"/>
        <v>-1170744.25</v>
      </c>
      <c r="U24" s="89">
        <f t="shared" si="18"/>
        <v>22534200</v>
      </c>
      <c r="V24" s="89">
        <f t="shared" si="18"/>
        <v>16591230.59</v>
      </c>
      <c r="W24" s="89">
        <f t="shared" si="18"/>
        <v>-5942969.4100000001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22534200</v>
      </c>
      <c r="AN24" s="89">
        <f t="shared" si="26"/>
        <v>16591230.59</v>
      </c>
      <c r="AO24" s="89">
        <f t="shared" si="26"/>
        <v>-5942969.4100000001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396">
        <v>33834200</v>
      </c>
      <c r="G25" s="396">
        <v>24411590.600000001</v>
      </c>
      <c r="H25" s="85">
        <f t="shared" si="9"/>
        <v>-9422609.3999999985</v>
      </c>
      <c r="I25" s="396">
        <v>90992200</v>
      </c>
      <c r="J25" s="396">
        <v>76212052</v>
      </c>
      <c r="K25" s="85">
        <f t="shared" si="11"/>
        <v>-14780148</v>
      </c>
      <c r="L25" s="396">
        <v>25740000</v>
      </c>
      <c r="M25" s="396">
        <v>22919332</v>
      </c>
      <c r="N25" s="85">
        <f t="shared" si="13"/>
        <v>-2820668</v>
      </c>
      <c r="O25" s="396">
        <v>65051000</v>
      </c>
      <c r="P25" s="396">
        <v>65051000</v>
      </c>
      <c r="Q25" s="85">
        <f t="shared" si="15"/>
        <v>0</v>
      </c>
      <c r="R25" s="396">
        <v>17916100</v>
      </c>
      <c r="S25" s="396">
        <v>15421972</v>
      </c>
      <c r="T25" s="85">
        <f t="shared" si="17"/>
        <v>-2494128</v>
      </c>
      <c r="U25" s="89">
        <f t="shared" si="18"/>
        <v>233533500</v>
      </c>
      <c r="V25" s="89">
        <f t="shared" si="18"/>
        <v>204015946.59999999</v>
      </c>
      <c r="W25" s="89">
        <f t="shared" si="18"/>
        <v>-29517553.399999999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233533500</v>
      </c>
      <c r="AN25" s="89">
        <f t="shared" si="26"/>
        <v>204015946.59999999</v>
      </c>
      <c r="AO25" s="89">
        <f t="shared" si="26"/>
        <v>-29517553.399999999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397">
        <v>230800</v>
      </c>
      <c r="G26" s="397">
        <v>90000</v>
      </c>
      <c r="H26" s="85">
        <f t="shared" si="9"/>
        <v>-140800</v>
      </c>
      <c r="I26" s="396">
        <v>300000</v>
      </c>
      <c r="J26" s="397">
        <v>0</v>
      </c>
      <c r="K26" s="85">
        <f t="shared" si="11"/>
        <v>-300000</v>
      </c>
      <c r="L26" s="396">
        <v>1500000</v>
      </c>
      <c r="M26" s="396">
        <v>750000</v>
      </c>
      <c r="N26" s="85">
        <f t="shared" si="13"/>
        <v>-750000</v>
      </c>
      <c r="O26" s="396">
        <v>1025700</v>
      </c>
      <c r="P26" s="396">
        <v>510000</v>
      </c>
      <c r="Q26" s="85">
        <f t="shared" si="15"/>
        <v>-515700</v>
      </c>
      <c r="R26" s="396">
        <v>1260800</v>
      </c>
      <c r="S26" s="396">
        <v>747560</v>
      </c>
      <c r="T26" s="85">
        <f t="shared" si="17"/>
        <v>-513240</v>
      </c>
      <c r="U26" s="89">
        <f t="shared" si="18"/>
        <v>4317300</v>
      </c>
      <c r="V26" s="89">
        <f t="shared" si="18"/>
        <v>2097560</v>
      </c>
      <c r="W26" s="89">
        <f t="shared" si="18"/>
        <v>-2219740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4317300</v>
      </c>
      <c r="AN26" s="89">
        <f t="shared" si="26"/>
        <v>2097560</v>
      </c>
      <c r="AO26" s="89">
        <f t="shared" si="26"/>
        <v>-2219740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4487900</v>
      </c>
      <c r="D28" s="86">
        <f>SUM(D29:D34)</f>
        <v>1827700</v>
      </c>
      <c r="E28" s="85">
        <f t="shared" si="7"/>
        <v>-2660200</v>
      </c>
      <c r="F28" s="86">
        <f>SUM(F29:F34)</f>
        <v>18841700</v>
      </c>
      <c r="G28" s="86">
        <f>SUM(G29:G34)</f>
        <v>17620993</v>
      </c>
      <c r="H28" s="85">
        <f t="shared" si="9"/>
        <v>-1220707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23329600</v>
      </c>
      <c r="V28" s="88">
        <f t="shared" si="18"/>
        <v>19448693</v>
      </c>
      <c r="W28" s="88">
        <f t="shared" si="18"/>
        <v>-3880907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23329600</v>
      </c>
      <c r="AN28" s="88">
        <f t="shared" si="26"/>
        <v>19448693</v>
      </c>
      <c r="AO28" s="88">
        <f t="shared" si="26"/>
        <v>-3880907</v>
      </c>
    </row>
    <row r="29" spans="1:41" ht="11.25">
      <c r="A29" s="13">
        <v>22</v>
      </c>
      <c r="B29" s="1" t="s">
        <v>22</v>
      </c>
      <c r="C29" s="396">
        <v>1560000</v>
      </c>
      <c r="D29" s="397">
        <v>486500</v>
      </c>
      <c r="E29" s="85">
        <f t="shared" si="7"/>
        <v>-1073500</v>
      </c>
      <c r="F29" s="84">
        <v>1659000</v>
      </c>
      <c r="G29" s="84">
        <v>1162100</v>
      </c>
      <c r="H29" s="85">
        <f t="shared" si="9"/>
        <v>-496900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3219000</v>
      </c>
      <c r="V29" s="89">
        <f t="shared" si="18"/>
        <v>1648600</v>
      </c>
      <c r="W29" s="89">
        <f t="shared" si="18"/>
        <v>-1570400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3219000</v>
      </c>
      <c r="AN29" s="89">
        <f t="shared" si="26"/>
        <v>1648600</v>
      </c>
      <c r="AO29" s="89">
        <f t="shared" si="26"/>
        <v>-1570400</v>
      </c>
    </row>
    <row r="30" spans="1:41" ht="11.25">
      <c r="A30" s="13">
        <v>23</v>
      </c>
      <c r="B30" s="1" t="s">
        <v>23</v>
      </c>
      <c r="C30" s="397">
        <v>2527900</v>
      </c>
      <c r="D30" s="397">
        <v>1085100</v>
      </c>
      <c r="E30" s="85">
        <f t="shared" si="7"/>
        <v>-1442800</v>
      </c>
      <c r="F30" s="396">
        <v>12281900</v>
      </c>
      <c r="G30" s="396">
        <v>12443893</v>
      </c>
      <c r="H30" s="85">
        <f t="shared" si="9"/>
        <v>161993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14809800</v>
      </c>
      <c r="V30" s="89">
        <f t="shared" si="18"/>
        <v>13528993</v>
      </c>
      <c r="W30" s="89">
        <f t="shared" si="18"/>
        <v>-1280807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14809800</v>
      </c>
      <c r="AN30" s="89">
        <f t="shared" si="26"/>
        <v>13528993</v>
      </c>
      <c r="AO30" s="89">
        <f t="shared" si="26"/>
        <v>-1280807</v>
      </c>
    </row>
    <row r="31" spans="1:41" ht="11.25">
      <c r="A31" s="13">
        <v>24</v>
      </c>
      <c r="B31" s="1" t="s">
        <v>24</v>
      </c>
      <c r="C31" s="396">
        <v>400000</v>
      </c>
      <c r="D31" s="397">
        <v>256100</v>
      </c>
      <c r="E31" s="85">
        <f t="shared" si="7"/>
        <v>-143900</v>
      </c>
      <c r="F31" s="396">
        <v>3100800</v>
      </c>
      <c r="G31" s="396">
        <v>2351700</v>
      </c>
      <c r="H31" s="85">
        <f t="shared" si="9"/>
        <v>-749100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3500800</v>
      </c>
      <c r="V31" s="89">
        <f t="shared" si="18"/>
        <v>2607800</v>
      </c>
      <c r="W31" s="89">
        <f t="shared" si="18"/>
        <v>-893000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3500800</v>
      </c>
      <c r="AN31" s="89">
        <f t="shared" si="26"/>
        <v>2607800</v>
      </c>
      <c r="AO31" s="89">
        <f t="shared" si="26"/>
        <v>-893000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0</v>
      </c>
      <c r="G33" s="84">
        <v>0</v>
      </c>
      <c r="H33" s="85">
        <f t="shared" si="9"/>
        <v>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0</v>
      </c>
      <c r="V33" s="89">
        <f t="shared" si="18"/>
        <v>0</v>
      </c>
      <c r="W33" s="89">
        <f t="shared" si="18"/>
        <v>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0</v>
      </c>
      <c r="AN33" s="89">
        <f t="shared" si="26"/>
        <v>0</v>
      </c>
      <c r="AO33" s="89">
        <f t="shared" si="2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1800000</v>
      </c>
      <c r="G34" s="84">
        <v>1663300</v>
      </c>
      <c r="H34" s="85">
        <f t="shared" si="9"/>
        <v>-136700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1800000</v>
      </c>
      <c r="V34" s="89">
        <f t="shared" si="18"/>
        <v>1663300</v>
      </c>
      <c r="W34" s="89">
        <f t="shared" si="18"/>
        <v>-136700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1800000</v>
      </c>
      <c r="AN34" s="89">
        <f t="shared" si="26"/>
        <v>1663300</v>
      </c>
      <c r="AO34" s="89">
        <f t="shared" si="26"/>
        <v>-136700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1000000</v>
      </c>
      <c r="D39" s="86">
        <f>SUM(D40:D43)</f>
        <v>0</v>
      </c>
      <c r="E39" s="85">
        <f t="shared" si="7"/>
        <v>-1000000</v>
      </c>
      <c r="F39" s="86">
        <f>SUM(F40:F43)</f>
        <v>10091600</v>
      </c>
      <c r="G39" s="86">
        <f>SUM(G40:G43)</f>
        <v>8091600</v>
      </c>
      <c r="H39" s="85">
        <f t="shared" si="9"/>
        <v>-2000000</v>
      </c>
      <c r="I39" s="86">
        <f>SUM(I40:I43)</f>
        <v>2000000</v>
      </c>
      <c r="J39" s="86">
        <f>SUM(J40:J43)</f>
        <v>2000000</v>
      </c>
      <c r="K39" s="85">
        <f t="shared" si="11"/>
        <v>0</v>
      </c>
      <c r="L39" s="86">
        <f>SUM(L40:L43)</f>
        <v>2000000</v>
      </c>
      <c r="M39" s="86">
        <f>SUM(M40:M43)</f>
        <v>1000000</v>
      </c>
      <c r="N39" s="85">
        <f t="shared" si="13"/>
        <v>-1000000</v>
      </c>
      <c r="O39" s="86">
        <f>SUM(O40:O43)</f>
        <v>3000000</v>
      </c>
      <c r="P39" s="86">
        <f>SUM(P40:P43)</f>
        <v>2616700</v>
      </c>
      <c r="Q39" s="85">
        <f t="shared" si="15"/>
        <v>-383300</v>
      </c>
      <c r="R39" s="86">
        <f>SUM(R40:R43)</f>
        <v>3000000</v>
      </c>
      <c r="S39" s="86">
        <f>SUM(S40:S43)</f>
        <v>2910840</v>
      </c>
      <c r="T39" s="85">
        <f t="shared" si="17"/>
        <v>-89160</v>
      </c>
      <c r="U39" s="88">
        <f t="shared" si="18"/>
        <v>21091600</v>
      </c>
      <c r="V39" s="88">
        <f t="shared" si="18"/>
        <v>16619140</v>
      </c>
      <c r="W39" s="88">
        <f t="shared" si="18"/>
        <v>-4472460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21091600</v>
      </c>
      <c r="AN39" s="88">
        <f t="shared" si="26"/>
        <v>16619140</v>
      </c>
      <c r="AO39" s="88">
        <f t="shared" si="26"/>
        <v>-4472460</v>
      </c>
    </row>
    <row r="40" spans="1:41" ht="11.25">
      <c r="A40" s="13">
        <v>33</v>
      </c>
      <c r="B40" s="1" t="s">
        <v>31</v>
      </c>
      <c r="C40" s="84">
        <v>1000000</v>
      </c>
      <c r="D40" s="84">
        <v>0</v>
      </c>
      <c r="E40" s="85">
        <f t="shared" si="7"/>
        <v>-1000000</v>
      </c>
      <c r="F40" s="84"/>
      <c r="G40" s="84"/>
      <c r="H40" s="85">
        <f t="shared" si="9"/>
        <v>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1000000</v>
      </c>
      <c r="V40" s="89">
        <f t="shared" si="18"/>
        <v>0</v>
      </c>
      <c r="W40" s="89">
        <f t="shared" si="18"/>
        <v>-1000000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1000000</v>
      </c>
      <c r="AN40" s="89">
        <f t="shared" si="26"/>
        <v>0</v>
      </c>
      <c r="AO40" s="89">
        <f t="shared" si="26"/>
        <v>-1000000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84"/>
      <c r="G41" s="84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84"/>
      <c r="G42" s="84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84">
        <v>10091600</v>
      </c>
      <c r="G43" s="84">
        <v>8091600</v>
      </c>
      <c r="H43" s="85">
        <f t="shared" si="9"/>
        <v>-2000000</v>
      </c>
      <c r="I43" s="84">
        <v>2000000</v>
      </c>
      <c r="J43" s="84">
        <v>2000000</v>
      </c>
      <c r="K43" s="85">
        <f t="shared" si="11"/>
        <v>0</v>
      </c>
      <c r="L43" s="82">
        <v>2000000</v>
      </c>
      <c r="M43" s="82">
        <v>1000000</v>
      </c>
      <c r="N43" s="85">
        <f t="shared" si="13"/>
        <v>-1000000</v>
      </c>
      <c r="O43" s="84">
        <v>3000000</v>
      </c>
      <c r="P43" s="84">
        <v>2616700</v>
      </c>
      <c r="Q43" s="85">
        <f t="shared" si="15"/>
        <v>-383300</v>
      </c>
      <c r="R43" s="84">
        <v>3000000</v>
      </c>
      <c r="S43" s="84">
        <v>2910840</v>
      </c>
      <c r="T43" s="85">
        <f t="shared" si="17"/>
        <v>-89160</v>
      </c>
      <c r="U43" s="89">
        <f t="shared" si="18"/>
        <v>20091600</v>
      </c>
      <c r="V43" s="89">
        <f t="shared" si="18"/>
        <v>16619140</v>
      </c>
      <c r="W43" s="89">
        <f t="shared" si="18"/>
        <v>-3472460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20091600</v>
      </c>
      <c r="AN43" s="89">
        <f t="shared" si="26"/>
        <v>16619140</v>
      </c>
      <c r="AO43" s="89">
        <f t="shared" si="26"/>
        <v>-3472460</v>
      </c>
    </row>
    <row r="44" spans="1:41" ht="11.25">
      <c r="A44" s="55">
        <v>37</v>
      </c>
      <c r="B44" s="56" t="s">
        <v>38</v>
      </c>
      <c r="C44" s="86">
        <f>SUM(C45:C47)</f>
        <v>1274000</v>
      </c>
      <c r="D44" s="86">
        <f>SUM(D45:D47)</f>
        <v>920000</v>
      </c>
      <c r="E44" s="85">
        <f t="shared" si="7"/>
        <v>-354000</v>
      </c>
      <c r="F44" s="86">
        <f>SUM(F45:F47)</f>
        <v>5594100</v>
      </c>
      <c r="G44" s="86">
        <f>SUM(G45:G47)</f>
        <v>5566000</v>
      </c>
      <c r="H44" s="85">
        <f t="shared" si="9"/>
        <v>-28100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6868100</v>
      </c>
      <c r="V44" s="88">
        <f t="shared" si="18"/>
        <v>6486000</v>
      </c>
      <c r="W44" s="88">
        <f t="shared" si="18"/>
        <v>-382100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6868100</v>
      </c>
      <c r="AN44" s="88">
        <f t="shared" si="26"/>
        <v>6486000</v>
      </c>
      <c r="AO44" s="88">
        <f t="shared" si="26"/>
        <v>-382100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84">
        <v>0</v>
      </c>
      <c r="G45" s="84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396">
        <v>1274000</v>
      </c>
      <c r="D46" s="397">
        <v>920000</v>
      </c>
      <c r="E46" s="85">
        <f t="shared" si="7"/>
        <v>-354000</v>
      </c>
      <c r="F46" s="396">
        <v>5594100</v>
      </c>
      <c r="G46" s="396">
        <v>5566000</v>
      </c>
      <c r="H46" s="85">
        <f t="shared" si="9"/>
        <v>-28100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6868100</v>
      </c>
      <c r="V46" s="89">
        <f t="shared" si="18"/>
        <v>6486000</v>
      </c>
      <c r="W46" s="89">
        <f t="shared" si="18"/>
        <v>-382100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6868100</v>
      </c>
      <c r="AN46" s="89">
        <f t="shared" si="26"/>
        <v>6486000</v>
      </c>
      <c r="AO46" s="89">
        <f t="shared" si="26"/>
        <v>-382100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84">
        <v>0</v>
      </c>
      <c r="G47" s="84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15149500</v>
      </c>
      <c r="D48" s="86">
        <f>SUM(D49:D57)</f>
        <v>4882000</v>
      </c>
      <c r="E48" s="85">
        <f t="shared" si="7"/>
        <v>-10267500</v>
      </c>
      <c r="F48" s="86">
        <f>SUM(F49:F57)</f>
        <v>45539900</v>
      </c>
      <c r="G48" s="86">
        <f>SUM(G49:G57)</f>
        <v>41558338</v>
      </c>
      <c r="H48" s="85">
        <f t="shared" si="9"/>
        <v>-3981562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60689400</v>
      </c>
      <c r="V48" s="88">
        <f t="shared" si="18"/>
        <v>46440338</v>
      </c>
      <c r="W48" s="88">
        <f t="shared" si="18"/>
        <v>-14249062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160000000</v>
      </c>
      <c r="AE48" s="86">
        <f>SUM(AE49:AE57)</f>
        <v>1124402</v>
      </c>
      <c r="AF48" s="85">
        <f t="shared" si="23"/>
        <v>-158875598</v>
      </c>
      <c r="AG48" s="86">
        <f>SUM(AG49:AG57)</f>
        <v>10402000</v>
      </c>
      <c r="AH48" s="86">
        <f>SUM(AH49:AH57)</f>
        <v>0</v>
      </c>
      <c r="AI48" s="85">
        <f t="shared" si="25"/>
        <v>-10402000</v>
      </c>
      <c r="AJ48" s="88">
        <f t="shared" si="55"/>
        <v>170402000</v>
      </c>
      <c r="AK48" s="88">
        <f t="shared" si="55"/>
        <v>1124402</v>
      </c>
      <c r="AL48" s="88">
        <f t="shared" si="55"/>
        <v>-169277598</v>
      </c>
      <c r="AM48" s="88">
        <f t="shared" si="26"/>
        <v>231091400</v>
      </c>
      <c r="AN48" s="88">
        <f t="shared" si="26"/>
        <v>47564740</v>
      </c>
      <c r="AO48" s="88">
        <f t="shared" si="26"/>
        <v>-183526660</v>
      </c>
    </row>
    <row r="49" spans="1:43" ht="11.25">
      <c r="A49" s="13">
        <v>42</v>
      </c>
      <c r="B49" s="1" t="s">
        <v>74</v>
      </c>
      <c r="C49" s="396">
        <v>14900000</v>
      </c>
      <c r="D49" s="397">
        <v>4882000</v>
      </c>
      <c r="E49" s="85">
        <f t="shared" si="7"/>
        <v>-10018000</v>
      </c>
      <c r="F49" s="396">
        <v>44074900</v>
      </c>
      <c r="G49" s="396">
        <v>40315074</v>
      </c>
      <c r="H49" s="85">
        <f t="shared" si="9"/>
        <v>-3759826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58974900</v>
      </c>
      <c r="V49" s="89">
        <f t="shared" si="18"/>
        <v>45197074</v>
      </c>
      <c r="W49" s="89">
        <f t="shared" si="18"/>
        <v>-13777826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396">
        <v>160000000</v>
      </c>
      <c r="AE49" s="397">
        <v>1124402</v>
      </c>
      <c r="AF49" s="85">
        <f t="shared" si="23"/>
        <v>-158875598</v>
      </c>
      <c r="AG49" s="396">
        <v>10402000</v>
      </c>
      <c r="AH49" s="397">
        <v>0</v>
      </c>
      <c r="AI49" s="85">
        <f t="shared" si="25"/>
        <v>-10402000</v>
      </c>
      <c r="AJ49" s="89">
        <f t="shared" si="55"/>
        <v>170402000</v>
      </c>
      <c r="AK49" s="89">
        <f t="shared" si="55"/>
        <v>1124402</v>
      </c>
      <c r="AL49" s="89">
        <f t="shared" si="55"/>
        <v>-169277598</v>
      </c>
      <c r="AM49" s="89">
        <f t="shared" si="26"/>
        <v>229376900</v>
      </c>
      <c r="AN49" s="89">
        <f t="shared" si="26"/>
        <v>46321476</v>
      </c>
      <c r="AO49" s="89">
        <f t="shared" si="26"/>
        <v>-183055424</v>
      </c>
    </row>
    <row r="50" spans="1:43" ht="11.25">
      <c r="A50" s="13">
        <v>43</v>
      </c>
      <c r="B50" s="15" t="s">
        <v>44</v>
      </c>
      <c r="C50" s="84"/>
      <c r="D50" s="84">
        <v>0</v>
      </c>
      <c r="E50" s="85">
        <f t="shared" si="7"/>
        <v>0</v>
      </c>
      <c r="F50" s="396">
        <v>0</v>
      </c>
      <c r="G50" s="397">
        <v>0</v>
      </c>
      <c r="H50" s="85">
        <f t="shared" si="9"/>
        <v>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0</v>
      </c>
      <c r="V50" s="89">
        <f t="shared" ref="U50:W74" si="56">SUM(D50+G50+J50+M50+P50+S50)</f>
        <v>0</v>
      </c>
      <c r="W50" s="89">
        <f t="shared" si="56"/>
        <v>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0</v>
      </c>
      <c r="AN50" s="89">
        <f t="shared" si="26"/>
        <v>0</v>
      </c>
      <c r="AO50" s="89">
        <f t="shared" si="26"/>
        <v>0</v>
      </c>
    </row>
    <row r="51" spans="1:43" ht="11.25">
      <c r="A51" s="13">
        <v>44</v>
      </c>
      <c r="B51" s="15" t="s">
        <v>45</v>
      </c>
      <c r="C51" s="84">
        <v>116000</v>
      </c>
      <c r="D51" s="84">
        <v>0</v>
      </c>
      <c r="E51" s="85">
        <f t="shared" si="7"/>
        <v>-116000</v>
      </c>
      <c r="F51" s="84">
        <v>850000</v>
      </c>
      <c r="G51" s="84">
        <v>709020</v>
      </c>
      <c r="H51" s="85">
        <f t="shared" si="9"/>
        <v>-140980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966000</v>
      </c>
      <c r="V51" s="89">
        <f t="shared" si="56"/>
        <v>709020</v>
      </c>
      <c r="W51" s="89">
        <f t="shared" si="56"/>
        <v>-256980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966000</v>
      </c>
      <c r="AN51" s="89">
        <f t="shared" si="26"/>
        <v>709020</v>
      </c>
      <c r="AO51" s="89">
        <f t="shared" si="26"/>
        <v>-256980</v>
      </c>
    </row>
    <row r="52" spans="1:43" ht="11.25">
      <c r="A52" s="13">
        <v>45</v>
      </c>
      <c r="B52" s="15" t="s">
        <v>51</v>
      </c>
      <c r="C52" s="84">
        <v>98500</v>
      </c>
      <c r="D52" s="84">
        <v>0</v>
      </c>
      <c r="E52" s="85">
        <f t="shared" si="7"/>
        <v>-98500</v>
      </c>
      <c r="F52" s="84">
        <v>345000</v>
      </c>
      <c r="G52" s="84">
        <v>343652</v>
      </c>
      <c r="H52" s="85">
        <f t="shared" si="9"/>
        <v>-1348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443500</v>
      </c>
      <c r="V52" s="89">
        <f t="shared" si="56"/>
        <v>343652</v>
      </c>
      <c r="W52" s="89">
        <f t="shared" si="56"/>
        <v>-99848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443500</v>
      </c>
      <c r="AN52" s="89">
        <f t="shared" si="26"/>
        <v>343652</v>
      </c>
      <c r="AO52" s="89">
        <f t="shared" si="26"/>
        <v>-99848</v>
      </c>
    </row>
    <row r="53" spans="1:43" ht="11.25">
      <c r="A53" s="13">
        <v>46</v>
      </c>
      <c r="B53" s="15" t="s">
        <v>46</v>
      </c>
      <c r="C53" s="84">
        <v>35000</v>
      </c>
      <c r="D53" s="84"/>
      <c r="E53" s="85">
        <f t="shared" si="7"/>
        <v>-35000</v>
      </c>
      <c r="F53" s="84">
        <v>270000</v>
      </c>
      <c r="G53" s="84">
        <v>190592</v>
      </c>
      <c r="H53" s="85">
        <f t="shared" si="9"/>
        <v>-79408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305000</v>
      </c>
      <c r="V53" s="89">
        <f t="shared" si="56"/>
        <v>190592</v>
      </c>
      <c r="W53" s="89">
        <f t="shared" si="56"/>
        <v>-114408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305000</v>
      </c>
      <c r="AN53" s="89">
        <f t="shared" si="26"/>
        <v>190592</v>
      </c>
      <c r="AO53" s="89">
        <f t="shared" si="26"/>
        <v>-114408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84"/>
      <c r="G54" s="84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2500000</v>
      </c>
      <c r="D58" s="86">
        <f>SUM(D59:D60)</f>
        <v>150000</v>
      </c>
      <c r="E58" s="85">
        <f t="shared" si="7"/>
        <v>-2350000</v>
      </c>
      <c r="F58" s="86">
        <f>SUM(F59:F60)</f>
        <v>2400000</v>
      </c>
      <c r="G58" s="86">
        <f>SUM(G59:G60)</f>
        <v>2317500</v>
      </c>
      <c r="H58" s="85">
        <f t="shared" si="9"/>
        <v>-82500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4900000</v>
      </c>
      <c r="V58" s="88">
        <f t="shared" si="56"/>
        <v>2467500</v>
      </c>
      <c r="W58" s="88">
        <f t="shared" si="56"/>
        <v>-2432500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4900000</v>
      </c>
      <c r="AN58" s="88">
        <f t="shared" si="26"/>
        <v>2467500</v>
      </c>
      <c r="AO58" s="88">
        <f t="shared" si="26"/>
        <v>-2432500</v>
      </c>
    </row>
    <row r="59" spans="1:43" ht="11.25">
      <c r="A59" s="13">
        <v>52</v>
      </c>
      <c r="B59" s="2" t="s">
        <v>75</v>
      </c>
      <c r="C59" s="84">
        <v>2200000</v>
      </c>
      <c r="D59" s="84">
        <v>0</v>
      </c>
      <c r="E59" s="85">
        <f t="shared" si="7"/>
        <v>-2200000</v>
      </c>
      <c r="F59" s="84">
        <v>500000</v>
      </c>
      <c r="G59" s="84">
        <v>100000</v>
      </c>
      <c r="H59" s="85">
        <f t="shared" si="9"/>
        <v>-400000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2700000</v>
      </c>
      <c r="V59" s="89">
        <f t="shared" si="56"/>
        <v>100000</v>
      </c>
      <c r="W59" s="89">
        <f t="shared" si="56"/>
        <v>-2600000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2700000</v>
      </c>
      <c r="AN59" s="89">
        <f t="shared" si="26"/>
        <v>100000</v>
      </c>
      <c r="AO59" s="89">
        <f t="shared" si="26"/>
        <v>-2600000</v>
      </c>
    </row>
    <row r="60" spans="1:43" ht="11.25">
      <c r="A60" s="13">
        <v>53</v>
      </c>
      <c r="B60" s="2" t="s">
        <v>53</v>
      </c>
      <c r="C60" s="84">
        <v>300000</v>
      </c>
      <c r="D60" s="84">
        <v>150000</v>
      </c>
      <c r="E60" s="85">
        <f t="shared" si="7"/>
        <v>-150000</v>
      </c>
      <c r="F60" s="84">
        <v>1900000</v>
      </c>
      <c r="G60" s="84">
        <v>2217500</v>
      </c>
      <c r="H60" s="85">
        <f t="shared" si="9"/>
        <v>317500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2200000</v>
      </c>
      <c r="V60" s="89">
        <f t="shared" si="56"/>
        <v>2367500</v>
      </c>
      <c r="W60" s="89">
        <f t="shared" si="56"/>
        <v>167500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2200000</v>
      </c>
      <c r="AN60" s="89">
        <f t="shared" si="26"/>
        <v>2367500</v>
      </c>
      <c r="AO60" s="89">
        <f t="shared" si="26"/>
        <v>167500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400000</v>
      </c>
      <c r="D66" s="86">
        <f>SUM(D67:D74)</f>
        <v>0</v>
      </c>
      <c r="E66" s="85">
        <f t="shared" si="7"/>
        <v>-400000</v>
      </c>
      <c r="F66" s="86">
        <f>SUM(F67:F74)</f>
        <v>400000</v>
      </c>
      <c r="G66" s="86">
        <f>SUM(G67:G74)</f>
        <v>0</v>
      </c>
      <c r="H66" s="85">
        <f t="shared" si="9"/>
        <v>-400000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800000</v>
      </c>
      <c r="V66" s="88">
        <f t="shared" si="56"/>
        <v>0</v>
      </c>
      <c r="W66" s="88">
        <f t="shared" si="56"/>
        <v>-800000</v>
      </c>
      <c r="X66" s="86">
        <f>SUM(X67:X74)</f>
        <v>560565400</v>
      </c>
      <c r="Y66" s="86">
        <f>SUM(Y67:Y74)</f>
        <v>558014020</v>
      </c>
      <c r="Z66" s="85">
        <f t="shared" si="20"/>
        <v>-2551380</v>
      </c>
      <c r="AA66" s="88">
        <f t="shared" si="54"/>
        <v>560565400</v>
      </c>
      <c r="AB66" s="88">
        <f t="shared" si="54"/>
        <v>558014020</v>
      </c>
      <c r="AC66" s="88">
        <f t="shared" si="54"/>
        <v>-2551380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561365400</v>
      </c>
      <c r="AN66" s="88">
        <f t="shared" si="26"/>
        <v>558014020</v>
      </c>
      <c r="AO66" s="88">
        <f t="shared" si="26"/>
        <v>-3351380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560565400</v>
      </c>
      <c r="Y67" s="84">
        <v>558014020</v>
      </c>
      <c r="Z67" s="85">
        <f>SUM(Y67-X67)</f>
        <v>-2551380</v>
      </c>
      <c r="AA67" s="89">
        <f t="shared" si="54"/>
        <v>560565400</v>
      </c>
      <c r="AB67" s="89">
        <f t="shared" si="54"/>
        <v>558014020</v>
      </c>
      <c r="AC67" s="89">
        <f t="shared" si="54"/>
        <v>-2551380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560565400</v>
      </c>
      <c r="AN67" s="89">
        <f t="shared" si="26"/>
        <v>558014020</v>
      </c>
      <c r="AO67" s="89">
        <f t="shared" si="26"/>
        <v>-2551380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84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>
        <v>400000</v>
      </c>
      <c r="D74" s="84">
        <v>0</v>
      </c>
      <c r="E74" s="85">
        <f t="shared" si="57"/>
        <v>-400000</v>
      </c>
      <c r="F74" s="84">
        <v>400000</v>
      </c>
      <c r="G74" s="84">
        <v>0</v>
      </c>
      <c r="H74" s="85">
        <f t="shared" si="58"/>
        <v>-400000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800000</v>
      </c>
      <c r="V74" s="89">
        <f t="shared" si="56"/>
        <v>0</v>
      </c>
      <c r="W74" s="89">
        <f t="shared" si="56"/>
        <v>-800000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800000</v>
      </c>
      <c r="AN74" s="89">
        <f t="shared" si="26"/>
        <v>0</v>
      </c>
      <c r="AO74" s="89">
        <f t="shared" si="26"/>
        <v>-800000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172707800</v>
      </c>
      <c r="D79" s="86">
        <f>SUM(D80:D86)</f>
        <v>147048000</v>
      </c>
      <c r="E79" s="85">
        <f t="shared" si="57"/>
        <v>-25659800</v>
      </c>
      <c r="F79" s="86">
        <f>SUM(F80:F86)</f>
        <v>929552800</v>
      </c>
      <c r="G79" s="86">
        <f>SUM(G80:G86)</f>
        <v>793294100</v>
      </c>
      <c r="H79" s="85">
        <f t="shared" si="58"/>
        <v>-136258700</v>
      </c>
      <c r="I79" s="86">
        <f>SUM(I80:I86)</f>
        <v>95692200</v>
      </c>
      <c r="J79" s="86">
        <f>SUM(J80:J86)</f>
        <v>80938500</v>
      </c>
      <c r="K79" s="85">
        <f t="shared" si="59"/>
        <v>-14753700</v>
      </c>
      <c r="L79" s="86">
        <f>SUM(L80:L86)</f>
        <v>33800000</v>
      </c>
      <c r="M79" s="86">
        <f>SUM(M80:M86)</f>
        <v>30390000</v>
      </c>
      <c r="N79" s="85">
        <f t="shared" si="60"/>
        <v>-3410000</v>
      </c>
      <c r="O79" s="86">
        <f>SUM(O80:O86)</f>
        <v>77042700</v>
      </c>
      <c r="P79" s="86">
        <f>SUM(P80:P86)</f>
        <v>77459000</v>
      </c>
      <c r="Q79" s="85">
        <f t="shared" si="61"/>
        <v>416300</v>
      </c>
      <c r="R79" s="86">
        <f>SUM(R80:R86)</f>
        <v>25178000</v>
      </c>
      <c r="S79" s="86">
        <f>SUM(S80:S86)</f>
        <v>23955200</v>
      </c>
      <c r="T79" s="85">
        <f t="shared" si="63"/>
        <v>-1222800</v>
      </c>
      <c r="U79" s="88">
        <f t="shared" si="64"/>
        <v>1333973500</v>
      </c>
      <c r="V79" s="88">
        <f t="shared" si="64"/>
        <v>1153084800</v>
      </c>
      <c r="W79" s="88">
        <f t="shared" si="64"/>
        <v>-180888700</v>
      </c>
      <c r="X79" s="86">
        <f>SUM(X80:X86)</f>
        <v>560565400</v>
      </c>
      <c r="Y79" s="86">
        <f>SUM(Y80:Y86)</f>
        <v>586163756</v>
      </c>
      <c r="Z79" s="85">
        <f t="shared" si="65"/>
        <v>25598356</v>
      </c>
      <c r="AA79" s="88">
        <f>SUM(X79)</f>
        <v>560565400</v>
      </c>
      <c r="AB79" s="88">
        <f>SUM(Y79)</f>
        <v>586163756</v>
      </c>
      <c r="AC79" s="88">
        <f t="shared" si="66"/>
        <v>25598356</v>
      </c>
      <c r="AD79" s="115">
        <f>SUM(AD80:AD86)</f>
        <v>160000000</v>
      </c>
      <c r="AE79" s="86">
        <f>SUM(AE80:AE86)</f>
        <v>214772431.65000001</v>
      </c>
      <c r="AF79" s="85">
        <f t="shared" si="62"/>
        <v>54772431.650000006</v>
      </c>
      <c r="AG79" s="86">
        <f>SUM(AG80:AG86)</f>
        <v>10402000</v>
      </c>
      <c r="AH79" s="86">
        <f>SUM(AH80:AH86)</f>
        <v>9251030.620000001</v>
      </c>
      <c r="AI79" s="85">
        <f t="shared" si="67"/>
        <v>-1150969.379999999</v>
      </c>
      <c r="AJ79" s="88">
        <f t="shared" si="55"/>
        <v>170402000</v>
      </c>
      <c r="AK79" s="88">
        <f t="shared" si="55"/>
        <v>224023462.27000001</v>
      </c>
      <c r="AL79" s="88">
        <f t="shared" si="55"/>
        <v>53621462.270000011</v>
      </c>
      <c r="AM79" s="88">
        <f>SUM(U79+AA79+AJ79)</f>
        <v>2064940900</v>
      </c>
      <c r="AN79" s="88">
        <f>SUM(V79+AB79+AK79)</f>
        <v>1963272018.27</v>
      </c>
      <c r="AO79" s="88">
        <f t="shared" si="68"/>
        <v>-101668881.72999999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>
        <v>0</v>
      </c>
      <c r="G80" s="84">
        <v>3010000</v>
      </c>
      <c r="H80" s="85">
        <f t="shared" si="58"/>
        <v>3010000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3010000</v>
      </c>
      <c r="W80" s="89">
        <f t="shared" si="64"/>
        <v>3010000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84"/>
      <c r="AH80" s="84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3010000</v>
      </c>
      <c r="AO80" s="89">
        <f t="shared" si="68"/>
        <v>3010000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396">
        <v>4000000</v>
      </c>
      <c r="G81" s="397">
        <v>0</v>
      </c>
      <c r="H81" s="85">
        <f t="shared" si="58"/>
        <v>-4000000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4000000</v>
      </c>
      <c r="V81" s="89">
        <f t="shared" si="64"/>
        <v>0</v>
      </c>
      <c r="W81" s="89">
        <f t="shared" si="64"/>
        <v>-4000000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84">
        <v>0</v>
      </c>
      <c r="AH81" s="84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4000000</v>
      </c>
      <c r="AN81" s="89">
        <f t="shared" si="68"/>
        <v>1000000</v>
      </c>
      <c r="AO81" s="89">
        <f t="shared" si="68"/>
        <v>-3000000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397">
        <v>0</v>
      </c>
      <c r="Y82" s="396">
        <v>107808541</v>
      </c>
      <c r="Z82" s="85">
        <f t="shared" si="65"/>
        <v>107808541</v>
      </c>
      <c r="AA82" s="88">
        <f t="shared" si="69"/>
        <v>0</v>
      </c>
      <c r="AB82" s="89">
        <f t="shared" si="69"/>
        <v>107808541</v>
      </c>
      <c r="AC82" s="89">
        <f t="shared" si="66"/>
        <v>107808541</v>
      </c>
      <c r="AD82" s="396">
        <v>160000000</v>
      </c>
      <c r="AE82" s="396">
        <v>214772431.65000001</v>
      </c>
      <c r="AF82" s="85">
        <f t="shared" si="62"/>
        <v>54772431.650000006</v>
      </c>
      <c r="AG82" s="396">
        <v>10402000</v>
      </c>
      <c r="AH82" s="396">
        <v>8251030.6200000001</v>
      </c>
      <c r="AI82" s="85">
        <f t="shared" si="67"/>
        <v>-2150969.38</v>
      </c>
      <c r="AJ82" s="89">
        <f t="shared" si="55"/>
        <v>170402000</v>
      </c>
      <c r="AK82" s="89">
        <f t="shared" si="55"/>
        <v>223023462.27000001</v>
      </c>
      <c r="AL82" s="89">
        <f t="shared" si="55"/>
        <v>52621462.270000003</v>
      </c>
      <c r="AM82" s="89">
        <f t="shared" si="68"/>
        <v>170402000</v>
      </c>
      <c r="AN82" s="89">
        <f t="shared" si="68"/>
        <v>330832003.26999998</v>
      </c>
      <c r="AO82" s="89">
        <f t="shared" si="68"/>
        <v>160430003.27000001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555565400</v>
      </c>
      <c r="Y85" s="99">
        <v>552383783</v>
      </c>
      <c r="Z85" s="85">
        <f t="shared" si="65"/>
        <v>-3181617</v>
      </c>
      <c r="AA85" s="88">
        <f t="shared" si="69"/>
        <v>555565400</v>
      </c>
      <c r="AB85" s="89">
        <f t="shared" si="69"/>
        <v>552383783</v>
      </c>
      <c r="AC85" s="89">
        <f t="shared" si="66"/>
        <v>-3181617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555565400</v>
      </c>
      <c r="AN85" s="89">
        <f t="shared" si="68"/>
        <v>552383783</v>
      </c>
      <c r="AO85" s="89">
        <f t="shared" si="68"/>
        <v>-3181617</v>
      </c>
    </row>
    <row r="86" spans="1:41" ht="12.75">
      <c r="A86" s="13">
        <v>75</v>
      </c>
      <c r="B86" s="15" t="s">
        <v>182</v>
      </c>
      <c r="C86" s="396">
        <v>172707800</v>
      </c>
      <c r="D86" s="396">
        <v>147048000</v>
      </c>
      <c r="E86" s="85">
        <f t="shared" si="57"/>
        <v>-25659800</v>
      </c>
      <c r="F86" s="396">
        <v>925552800</v>
      </c>
      <c r="G86" s="396">
        <v>790284100</v>
      </c>
      <c r="H86" s="85">
        <f t="shared" si="58"/>
        <v>-135268700</v>
      </c>
      <c r="I86" s="396">
        <v>95692200</v>
      </c>
      <c r="J86" s="396">
        <v>80938500</v>
      </c>
      <c r="K86" s="85">
        <f t="shared" si="59"/>
        <v>-14753700</v>
      </c>
      <c r="L86" s="396">
        <v>33800000</v>
      </c>
      <c r="M86" s="396">
        <v>30390000</v>
      </c>
      <c r="N86" s="85">
        <f t="shared" si="60"/>
        <v>-3410000</v>
      </c>
      <c r="O86" s="396">
        <v>77042700</v>
      </c>
      <c r="P86" s="396">
        <v>77459000</v>
      </c>
      <c r="Q86" s="85">
        <f t="shared" si="61"/>
        <v>416300</v>
      </c>
      <c r="R86" s="396">
        <v>25178000</v>
      </c>
      <c r="S86" s="396">
        <v>23955200</v>
      </c>
      <c r="T86" s="85">
        <f t="shared" si="63"/>
        <v>-1222800</v>
      </c>
      <c r="U86" s="89">
        <f>SUM(C86+F86+I86+L86+O86+R86)</f>
        <v>1329973500</v>
      </c>
      <c r="V86" s="89">
        <f t="shared" si="64"/>
        <v>1150074800</v>
      </c>
      <c r="W86" s="89">
        <f t="shared" si="64"/>
        <v>-179898700</v>
      </c>
      <c r="X86" s="101">
        <v>5000000</v>
      </c>
      <c r="Y86" s="101">
        <v>-74028568</v>
      </c>
      <c r="Z86" s="85">
        <f t="shared" si="65"/>
        <v>-79028568</v>
      </c>
      <c r="AA86" s="88">
        <f t="shared" si="69"/>
        <v>5000000</v>
      </c>
      <c r="AB86" s="89">
        <f t="shared" si="69"/>
        <v>-74028568</v>
      </c>
      <c r="AC86" s="89">
        <f t="shared" si="66"/>
        <v>-79028568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1334973500</v>
      </c>
      <c r="AN86" s="89">
        <f t="shared" si="68"/>
        <v>1076046232</v>
      </c>
      <c r="AO86" s="89">
        <f t="shared" si="68"/>
        <v>-258927268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zoomScale="115" zoomScaleNormal="115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C8" sqref="C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58"/>
      <c r="B3" s="480" t="s">
        <v>254</v>
      </c>
      <c r="C3" s="480"/>
      <c r="D3" s="480"/>
      <c r="E3" s="480"/>
      <c r="F3" s="480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 ht="11.25">
      <c r="A4" s="358"/>
      <c r="B4" s="358" t="str">
        <f>+ALTANSHIREE!B4</f>
        <v>2025.09.01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-1630835606.2</v>
      </c>
    </row>
    <row r="5" spans="1:41" ht="11.25" customHeight="1">
      <c r="A5" s="481"/>
      <c r="B5" s="359" t="s">
        <v>80</v>
      </c>
      <c r="C5" s="501" t="s">
        <v>81</v>
      </c>
      <c r="D5" s="502"/>
      <c r="E5" s="502"/>
      <c r="F5" s="501" t="s">
        <v>82</v>
      </c>
      <c r="G5" s="502"/>
      <c r="H5" s="502"/>
      <c r="I5" s="501" t="s">
        <v>100</v>
      </c>
      <c r="J5" s="502"/>
      <c r="K5" s="502"/>
      <c r="L5" s="489" t="s">
        <v>105</v>
      </c>
      <c r="M5" s="489"/>
      <c r="N5" s="489"/>
      <c r="O5" s="489" t="s">
        <v>106</v>
      </c>
      <c r="P5" s="489"/>
      <c r="Q5" s="489"/>
      <c r="R5" s="501" t="s">
        <v>107</v>
      </c>
      <c r="S5" s="502"/>
      <c r="T5" s="503"/>
      <c r="U5" s="504" t="s">
        <v>121</v>
      </c>
      <c r="V5" s="505"/>
      <c r="W5" s="506"/>
      <c r="X5" s="501" t="s">
        <v>166</v>
      </c>
      <c r="Y5" s="502"/>
      <c r="Z5" s="503"/>
      <c r="AA5" s="488" t="s">
        <v>164</v>
      </c>
      <c r="AB5" s="488"/>
      <c r="AC5" s="488"/>
      <c r="AD5" s="501" t="s">
        <v>261</v>
      </c>
      <c r="AE5" s="502"/>
      <c r="AF5" s="503"/>
      <c r="AG5" s="501" t="s">
        <v>168</v>
      </c>
      <c r="AH5" s="502"/>
      <c r="AI5" s="503"/>
      <c r="AJ5" s="489" t="s">
        <v>165</v>
      </c>
      <c r="AK5" s="489"/>
      <c r="AL5" s="489"/>
      <c r="AM5" s="489" t="s">
        <v>3</v>
      </c>
      <c r="AN5" s="489"/>
      <c r="AO5" s="489"/>
    </row>
    <row r="6" spans="1:41" s="52" customFormat="1" ht="12.75">
      <c r="A6" s="481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212" t="s">
        <v>114</v>
      </c>
      <c r="J6" s="416">
        <v>21000000</v>
      </c>
      <c r="K6" s="416">
        <v>1917400</v>
      </c>
      <c r="L6" s="212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 ht="12.75">
      <c r="A7" s="490" t="s">
        <v>122</v>
      </c>
      <c r="B7" s="491"/>
      <c r="C7" s="372"/>
      <c r="D7" s="372">
        <f>SUM(C7+D79-D8)</f>
        <v>41750203.460000008</v>
      </c>
      <c r="E7" s="329">
        <f t="shared" ref="E7:E71" si="0">SUM(D7-C7)</f>
        <v>41750203.460000008</v>
      </c>
      <c r="F7" s="372"/>
      <c r="G7" s="372">
        <f>SUM(F7+G79-G8)</f>
        <v>247463055.57000005</v>
      </c>
      <c r="H7" s="329">
        <f t="shared" ref="H7:H71" si="1">SUM(G7-F7)</f>
        <v>247463055.57000005</v>
      </c>
      <c r="I7" s="372"/>
      <c r="J7" s="416">
        <v>4500000</v>
      </c>
      <c r="K7" s="416">
        <v>2925990</v>
      </c>
      <c r="L7" s="372"/>
      <c r="M7" s="372">
        <f>SUM(L7+M79-M8)</f>
        <v>3495589.8999999985</v>
      </c>
      <c r="N7" s="329">
        <f t="shared" ref="N7:N71" si="2">SUM(M7-L7)</f>
        <v>3495589.8999999985</v>
      </c>
      <c r="O7" s="372"/>
      <c r="P7" s="372">
        <f>SUM(O7+P79-P8)</f>
        <v>6265299.099999994</v>
      </c>
      <c r="Q7" s="329">
        <f t="shared" ref="Q7:Q71" si="3">SUM(P7-O7)</f>
        <v>6265299.099999994</v>
      </c>
      <c r="R7" s="373"/>
      <c r="S7" s="373">
        <f>SUM(R7+S79-S8)</f>
        <v>1053268.6199999973</v>
      </c>
      <c r="T7" s="329">
        <f t="shared" ref="T7:T87" si="4">SUM(S7-R7)</f>
        <v>1053268.6199999973</v>
      </c>
      <c r="U7" s="374">
        <f t="shared" ref="U7:W22" si="5">SUM(C7+F7+I7+L7+O7+R7)</f>
        <v>0</v>
      </c>
      <c r="V7" s="374">
        <f t="shared" si="5"/>
        <v>304527416.6500001</v>
      </c>
      <c r="W7" s="374">
        <f t="shared" si="5"/>
        <v>302953406.6500001</v>
      </c>
      <c r="X7" s="372"/>
      <c r="Y7" s="372">
        <f>SUM(X7+Y79-Y8)</f>
        <v>135801491.19999999</v>
      </c>
      <c r="Z7" s="329">
        <v>0</v>
      </c>
      <c r="AA7" s="374">
        <f t="shared" ref="AA7:AC10" si="6">SUM(X7)</f>
        <v>0</v>
      </c>
      <c r="AB7" s="374">
        <f t="shared" si="6"/>
        <v>135801491.19999999</v>
      </c>
      <c r="AC7" s="374">
        <f t="shared" si="6"/>
        <v>0</v>
      </c>
      <c r="AD7" s="372"/>
      <c r="AE7" s="372">
        <f>SUM(AD7+AE79-AE8)</f>
        <v>144232164.59999999</v>
      </c>
      <c r="AF7" s="329">
        <v>0</v>
      </c>
      <c r="AG7" s="372"/>
      <c r="AH7" s="372">
        <f>SUM(AG7+AH79-AH8)</f>
        <v>381500244.77999997</v>
      </c>
      <c r="AI7" s="329">
        <v>0</v>
      </c>
      <c r="AJ7" s="374">
        <f t="shared" ref="AJ7:AL22" si="7">SUM(AD7+AG7)</f>
        <v>0</v>
      </c>
      <c r="AK7" s="374">
        <f t="shared" si="7"/>
        <v>525732409.38</v>
      </c>
      <c r="AL7" s="374">
        <f t="shared" si="7"/>
        <v>0</v>
      </c>
      <c r="AM7" s="374">
        <f>SUM(U7+AA7+AJ7)</f>
        <v>0</v>
      </c>
      <c r="AN7" s="374">
        <f t="shared" ref="AM7:AO22" si="8">SUM(V7+AB7+AK7)</f>
        <v>966061317.23000002</v>
      </c>
      <c r="AO7" s="374">
        <f t="shared" si="8"/>
        <v>302953406.6500001</v>
      </c>
    </row>
    <row r="8" spans="1:41" ht="11.25">
      <c r="A8" s="366">
        <v>1</v>
      </c>
      <c r="B8" s="355" t="s">
        <v>4</v>
      </c>
      <c r="C8" s="331">
        <f t="shared" ref="C8:D8" si="9">SUM(C9+C75)</f>
        <v>192183400</v>
      </c>
      <c r="D8" s="331">
        <f t="shared" si="9"/>
        <v>150133196.53999999</v>
      </c>
      <c r="E8" s="329">
        <f t="shared" si="0"/>
        <v>-42050203.460000008</v>
      </c>
      <c r="F8" s="331">
        <f t="shared" ref="F8:G8" si="10">SUM(F9+F75)</f>
        <v>1123756200</v>
      </c>
      <c r="G8" s="331">
        <f t="shared" si="10"/>
        <v>861473329.42999995</v>
      </c>
      <c r="H8" s="329">
        <f t="shared" si="1"/>
        <v>-262282870.57000005</v>
      </c>
      <c r="I8" s="331">
        <f t="shared" ref="I8:J8" si="11">SUM(I9+I75)</f>
        <v>51575800</v>
      </c>
      <c r="J8" s="331">
        <f t="shared" si="11"/>
        <v>48411336.649999999</v>
      </c>
      <c r="K8" s="329">
        <f t="shared" ref="K8:K71" si="12">SUM(J8-I8)</f>
        <v>-3164463.3500000015</v>
      </c>
      <c r="L8" s="331">
        <f t="shared" ref="L8:M8" si="13">SUM(L9+L75)</f>
        <v>28934200</v>
      </c>
      <c r="M8" s="331">
        <f t="shared" si="13"/>
        <v>24744010.100000001</v>
      </c>
      <c r="N8" s="329">
        <f t="shared" si="2"/>
        <v>-4190189.8999999985</v>
      </c>
      <c r="O8" s="331">
        <f t="shared" ref="O8:P8" si="14">SUM(O9+O75)</f>
        <v>181461200</v>
      </c>
      <c r="P8" s="331">
        <f t="shared" si="14"/>
        <v>168861700.90000001</v>
      </c>
      <c r="Q8" s="329">
        <f t="shared" si="3"/>
        <v>-12599499.099999994</v>
      </c>
      <c r="R8" s="330">
        <f t="shared" ref="R8:S8" si="15">SUM(R9+R75)</f>
        <v>33468800</v>
      </c>
      <c r="S8" s="330">
        <f t="shared" si="15"/>
        <v>32415531.380000003</v>
      </c>
      <c r="T8" s="329">
        <f t="shared" si="4"/>
        <v>-1053268.6199999973</v>
      </c>
      <c r="U8" s="337">
        <f t="shared" si="5"/>
        <v>1611379600</v>
      </c>
      <c r="V8" s="337">
        <f t="shared" si="5"/>
        <v>1286039105</v>
      </c>
      <c r="W8" s="337">
        <f t="shared" si="5"/>
        <v>-325340495.00000012</v>
      </c>
      <c r="X8" s="331">
        <f t="shared" ref="X8:Y8" si="16">SUM(X9+X75)</f>
        <v>923815800</v>
      </c>
      <c r="Y8" s="331">
        <f t="shared" si="16"/>
        <v>167127588.80000001</v>
      </c>
      <c r="Z8" s="329">
        <f t="shared" ref="Z8:Z107" si="17">SUM(Y8-X8)</f>
        <v>-756688211.20000005</v>
      </c>
      <c r="AA8" s="337">
        <f t="shared" si="6"/>
        <v>923815800</v>
      </c>
      <c r="AB8" s="337">
        <f t="shared" si="6"/>
        <v>167127588.80000001</v>
      </c>
      <c r="AC8" s="337">
        <f t="shared" si="6"/>
        <v>-756688211.20000005</v>
      </c>
      <c r="AD8" s="331">
        <f t="shared" ref="AD8:AE8" si="18">SUM(AD9+AD75)</f>
        <v>182339000</v>
      </c>
      <c r="AE8" s="331">
        <f t="shared" si="18"/>
        <v>0</v>
      </c>
      <c r="AF8" s="329">
        <f t="shared" ref="AF8:AF107" si="19">SUM(AE8-AD8)</f>
        <v>-182339000</v>
      </c>
      <c r="AG8" s="331">
        <f t="shared" ref="AG8:AH8" si="20">SUM(AG9+AG75)</f>
        <v>378767900</v>
      </c>
      <c r="AH8" s="331">
        <f t="shared" si="20"/>
        <v>12300000</v>
      </c>
      <c r="AI8" s="329">
        <f t="shared" ref="AI8:AI107" si="21">SUM(AH8-AG8)</f>
        <v>-366467900</v>
      </c>
      <c r="AJ8" s="337">
        <f t="shared" si="7"/>
        <v>561106900</v>
      </c>
      <c r="AK8" s="337">
        <f t="shared" si="7"/>
        <v>12300000</v>
      </c>
      <c r="AL8" s="337">
        <f t="shared" si="7"/>
        <v>-548806900</v>
      </c>
      <c r="AM8" s="337">
        <f t="shared" si="8"/>
        <v>3096302300</v>
      </c>
      <c r="AN8" s="337">
        <f t="shared" si="8"/>
        <v>1465466693.8</v>
      </c>
      <c r="AO8" s="337">
        <f t="shared" si="8"/>
        <v>-1630835606.2000003</v>
      </c>
    </row>
    <row r="9" spans="1:41" ht="11.25">
      <c r="A9" s="366">
        <v>2</v>
      </c>
      <c r="B9" s="355" t="s">
        <v>5</v>
      </c>
      <c r="C9" s="331">
        <f t="shared" ref="C9:D9" si="22">SUM(C10+C63+C66)</f>
        <v>192183400</v>
      </c>
      <c r="D9" s="331">
        <f t="shared" si="22"/>
        <v>150133196.53999999</v>
      </c>
      <c r="E9" s="329">
        <f t="shared" si="0"/>
        <v>-42050203.460000008</v>
      </c>
      <c r="F9" s="331">
        <f t="shared" ref="F9" si="23">SUM(F10+F63+F66)</f>
        <v>1123756200</v>
      </c>
      <c r="G9" s="331">
        <f>SUM(G10+G63+G66)</f>
        <v>861473329.42999995</v>
      </c>
      <c r="H9" s="329">
        <f t="shared" si="1"/>
        <v>-262282870.57000005</v>
      </c>
      <c r="I9" s="331">
        <f t="shared" ref="I9:J9" si="24">SUM(I10+I63+I66)</f>
        <v>51575800</v>
      </c>
      <c r="J9" s="331">
        <f t="shared" si="24"/>
        <v>48411336.649999999</v>
      </c>
      <c r="K9" s="329">
        <f t="shared" si="12"/>
        <v>-3164463.3500000015</v>
      </c>
      <c r="L9" s="331">
        <f t="shared" ref="L9:M9" si="25">SUM(L10+L63+L66)</f>
        <v>28934200</v>
      </c>
      <c r="M9" s="331">
        <f t="shared" si="25"/>
        <v>24744010.100000001</v>
      </c>
      <c r="N9" s="329">
        <f t="shared" si="2"/>
        <v>-4190189.8999999985</v>
      </c>
      <c r="O9" s="331">
        <f t="shared" ref="O9:P9" si="26">SUM(O10+O63+O66)</f>
        <v>181461200</v>
      </c>
      <c r="P9" s="331">
        <f t="shared" si="26"/>
        <v>168861700.90000001</v>
      </c>
      <c r="Q9" s="329">
        <f t="shared" si="3"/>
        <v>-12599499.099999994</v>
      </c>
      <c r="R9" s="330">
        <f t="shared" ref="R9:S9" si="27">SUM(R10+R63+R66)</f>
        <v>33468800</v>
      </c>
      <c r="S9" s="330">
        <f t="shared" si="27"/>
        <v>32415531.380000003</v>
      </c>
      <c r="T9" s="329">
        <f t="shared" si="4"/>
        <v>-1053268.6199999973</v>
      </c>
      <c r="U9" s="337">
        <f t="shared" si="5"/>
        <v>1611379600</v>
      </c>
      <c r="V9" s="337">
        <f t="shared" si="5"/>
        <v>1286039105</v>
      </c>
      <c r="W9" s="337">
        <f t="shared" si="5"/>
        <v>-325340495.00000012</v>
      </c>
      <c r="X9" s="331">
        <f t="shared" ref="X9:Y9" si="28">SUM(X10+X63+X66)</f>
        <v>923815800</v>
      </c>
      <c r="Y9" s="331">
        <f t="shared" si="28"/>
        <v>167127588.80000001</v>
      </c>
      <c r="Z9" s="329">
        <f t="shared" si="17"/>
        <v>-756688211.20000005</v>
      </c>
      <c r="AA9" s="337">
        <f t="shared" si="6"/>
        <v>923815800</v>
      </c>
      <c r="AB9" s="337">
        <f t="shared" si="6"/>
        <v>167127588.80000001</v>
      </c>
      <c r="AC9" s="337">
        <f t="shared" si="6"/>
        <v>-756688211.20000005</v>
      </c>
      <c r="AD9" s="331">
        <f t="shared" ref="AD9:AE9" si="29">SUM(AD10+AD63+AD66)</f>
        <v>182339000</v>
      </c>
      <c r="AE9" s="331">
        <f t="shared" si="29"/>
        <v>0</v>
      </c>
      <c r="AF9" s="329">
        <f t="shared" si="19"/>
        <v>-182339000</v>
      </c>
      <c r="AG9" s="331">
        <f t="shared" ref="AG9:AH9" si="30">SUM(AG10+AG63+AG66)</f>
        <v>378767900</v>
      </c>
      <c r="AH9" s="331">
        <f t="shared" si="30"/>
        <v>12300000</v>
      </c>
      <c r="AI9" s="329">
        <f t="shared" si="21"/>
        <v>-366467900</v>
      </c>
      <c r="AJ9" s="337">
        <f t="shared" si="7"/>
        <v>561106900</v>
      </c>
      <c r="AK9" s="337">
        <f t="shared" si="7"/>
        <v>12300000</v>
      </c>
      <c r="AL9" s="337">
        <f t="shared" si="7"/>
        <v>-548806900</v>
      </c>
      <c r="AM9" s="337">
        <f t="shared" si="8"/>
        <v>3096302300</v>
      </c>
      <c r="AN9" s="337">
        <f t="shared" si="8"/>
        <v>1465466693.8</v>
      </c>
      <c r="AO9" s="337">
        <f t="shared" si="8"/>
        <v>-1630835606.2000003</v>
      </c>
    </row>
    <row r="10" spans="1:41" ht="11.25">
      <c r="A10" s="366">
        <v>3</v>
      </c>
      <c r="B10" s="355" t="s">
        <v>6</v>
      </c>
      <c r="C10" s="331">
        <f t="shared" ref="C10:D10" si="31">SUM(C11+C17+C23+C28+C35+C39+C44+C48+C58)</f>
        <v>191583400</v>
      </c>
      <c r="D10" s="331">
        <f t="shared" si="31"/>
        <v>150133196.53999999</v>
      </c>
      <c r="E10" s="329">
        <f t="shared" si="0"/>
        <v>-41450203.460000008</v>
      </c>
      <c r="F10" s="331">
        <f t="shared" ref="F10" si="32">SUM(F11+F17+F23+F28+F35+F39+F44+F48+F58)</f>
        <v>1122956200</v>
      </c>
      <c r="G10" s="331">
        <f>SUM(G11+G17+G23+G28+G35+G39+G44+G48+G58)</f>
        <v>861473329.42999995</v>
      </c>
      <c r="H10" s="329">
        <f t="shared" si="1"/>
        <v>-261482870.57000005</v>
      </c>
      <c r="I10" s="331">
        <f t="shared" ref="I10:J10" si="33">SUM(I11+I17+I23+I28+I35+I39+I44+I48+I58)</f>
        <v>51575800</v>
      </c>
      <c r="J10" s="331">
        <f t="shared" si="33"/>
        <v>48411336.649999999</v>
      </c>
      <c r="K10" s="329">
        <f t="shared" si="12"/>
        <v>-3164463.3500000015</v>
      </c>
      <c r="L10" s="331">
        <f t="shared" ref="L10:M10" si="34">SUM(L11+L17+L23+L28+L35+L39+L44+L48+L58)</f>
        <v>28934200</v>
      </c>
      <c r="M10" s="331">
        <f t="shared" si="34"/>
        <v>24744010.100000001</v>
      </c>
      <c r="N10" s="329">
        <f t="shared" si="2"/>
        <v>-4190189.8999999985</v>
      </c>
      <c r="O10" s="331">
        <f t="shared" ref="O10:P10" si="35">SUM(O11+O17+O23+O28+O35+O39+O44+O48+O58)</f>
        <v>181461200</v>
      </c>
      <c r="P10" s="331">
        <f t="shared" si="35"/>
        <v>168861700.90000001</v>
      </c>
      <c r="Q10" s="329">
        <f t="shared" si="3"/>
        <v>-12599499.099999994</v>
      </c>
      <c r="R10" s="330">
        <f t="shared" ref="R10:S10" si="36">SUM(R11+R17+R23+R28+R35+R39+R44+R48+R58)</f>
        <v>33468800</v>
      </c>
      <c r="S10" s="330">
        <f t="shared" si="36"/>
        <v>32415531.380000003</v>
      </c>
      <c r="T10" s="329">
        <f t="shared" si="4"/>
        <v>-1053268.6199999973</v>
      </c>
      <c r="U10" s="337">
        <f t="shared" si="5"/>
        <v>1609979600</v>
      </c>
      <c r="V10" s="337">
        <f t="shared" si="5"/>
        <v>1286039105</v>
      </c>
      <c r="W10" s="337">
        <f t="shared" si="5"/>
        <v>-323940495.00000012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6"/>
        <v>0</v>
      </c>
      <c r="AB10" s="337">
        <f t="shared" si="6"/>
        <v>0</v>
      </c>
      <c r="AC10" s="337">
        <f t="shared" si="6"/>
        <v>0</v>
      </c>
      <c r="AD10" s="331">
        <f t="shared" ref="AD10:AE10" si="38">SUM(AD11+AD17+AD23+AD28+AD35+AD39+AD44+AD48+AD58)</f>
        <v>182339000</v>
      </c>
      <c r="AE10" s="331">
        <f t="shared" si="38"/>
        <v>0</v>
      </c>
      <c r="AF10" s="329">
        <f t="shared" si="19"/>
        <v>-182339000</v>
      </c>
      <c r="AG10" s="331">
        <f t="shared" ref="AG10:AH10" si="39">SUM(AG11+AG17+AG23+AG28+AG35+AG39+AG44+AG48+AG58)</f>
        <v>378767900</v>
      </c>
      <c r="AH10" s="331">
        <f t="shared" si="39"/>
        <v>12300000</v>
      </c>
      <c r="AI10" s="329">
        <f t="shared" si="21"/>
        <v>-366467900</v>
      </c>
      <c r="AJ10" s="337">
        <f t="shared" si="7"/>
        <v>561106900</v>
      </c>
      <c r="AK10" s="337">
        <f t="shared" si="7"/>
        <v>12300000</v>
      </c>
      <c r="AL10" s="337">
        <f t="shared" si="7"/>
        <v>-548806900</v>
      </c>
      <c r="AM10" s="337">
        <f t="shared" si="8"/>
        <v>2171086500</v>
      </c>
      <c r="AN10" s="337">
        <f t="shared" si="8"/>
        <v>1298339105</v>
      </c>
      <c r="AO10" s="337">
        <f t="shared" si="8"/>
        <v>-872747395.00000012</v>
      </c>
    </row>
    <row r="11" spans="1:41" ht="11.25">
      <c r="A11" s="366">
        <v>4</v>
      </c>
      <c r="B11" s="355" t="s">
        <v>7</v>
      </c>
      <c r="C11" s="331">
        <f t="shared" ref="C11:D11" si="40">SUM(C12:C16)</f>
        <v>126005300</v>
      </c>
      <c r="D11" s="331">
        <f t="shared" si="40"/>
        <v>119734200.05</v>
      </c>
      <c r="E11" s="329">
        <f t="shared" si="0"/>
        <v>-6271099.950000003</v>
      </c>
      <c r="F11" s="331">
        <f t="shared" ref="F11:G11" si="41">SUM(F12:F16)</f>
        <v>732138700</v>
      </c>
      <c r="G11" s="331">
        <f t="shared" si="41"/>
        <v>578863666.78999996</v>
      </c>
      <c r="H11" s="329">
        <f t="shared" si="1"/>
        <v>-153275033.21000004</v>
      </c>
      <c r="I11" s="331">
        <f t="shared" ref="I11:J11" si="42">SUM(I12:I16)</f>
        <v>0</v>
      </c>
      <c r="J11" s="331">
        <f t="shared" si="42"/>
        <v>0</v>
      </c>
      <c r="K11" s="329">
        <f t="shared" si="1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2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3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4"/>
        <v>0</v>
      </c>
      <c r="U11" s="337">
        <f t="shared" si="5"/>
        <v>858144000</v>
      </c>
      <c r="V11" s="337">
        <f t="shared" si="5"/>
        <v>698597866.83999991</v>
      </c>
      <c r="W11" s="337">
        <f t="shared" si="5"/>
        <v>-159546133.16000003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1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7"/>
        <v>0</v>
      </c>
      <c r="AK11" s="337">
        <f t="shared" si="7"/>
        <v>0</v>
      </c>
      <c r="AL11" s="337">
        <f t="shared" si="7"/>
        <v>0</v>
      </c>
      <c r="AM11" s="337">
        <f t="shared" si="8"/>
        <v>858144000</v>
      </c>
      <c r="AN11" s="337">
        <f t="shared" si="8"/>
        <v>698597866.83999991</v>
      </c>
      <c r="AO11" s="337">
        <f t="shared" si="8"/>
        <v>-159546133.16000003</v>
      </c>
    </row>
    <row r="12" spans="1:41" ht="11.25">
      <c r="A12" s="368">
        <v>5</v>
      </c>
      <c r="B12" s="354" t="s">
        <v>8</v>
      </c>
      <c r="C12" s="396">
        <v>42940000</v>
      </c>
      <c r="D12" s="396">
        <v>43292298.329999998</v>
      </c>
      <c r="E12" s="323">
        <f t="shared" si="0"/>
        <v>352298.32999999821</v>
      </c>
      <c r="F12" s="396">
        <v>335650600</v>
      </c>
      <c r="G12" s="396">
        <v>301199229.38999999</v>
      </c>
      <c r="H12" s="323">
        <f t="shared" si="1"/>
        <v>-34451370.610000014</v>
      </c>
      <c r="I12" s="377"/>
      <c r="J12" s="377"/>
      <c r="K12" s="323">
        <f t="shared" si="12"/>
        <v>0</v>
      </c>
      <c r="L12" s="378"/>
      <c r="M12" s="378"/>
      <c r="N12" s="323">
        <f t="shared" si="2"/>
        <v>0</v>
      </c>
      <c r="O12" s="378"/>
      <c r="P12" s="378"/>
      <c r="Q12" s="323">
        <f t="shared" si="3"/>
        <v>0</v>
      </c>
      <c r="R12" s="400"/>
      <c r="S12" s="400"/>
      <c r="T12" s="329">
        <f t="shared" si="4"/>
        <v>0</v>
      </c>
      <c r="U12" s="336">
        <f t="shared" si="5"/>
        <v>378590600</v>
      </c>
      <c r="V12" s="336">
        <f t="shared" si="5"/>
        <v>344491527.71999997</v>
      </c>
      <c r="W12" s="336">
        <f t="shared" si="5"/>
        <v>-34099072.280000016</v>
      </c>
      <c r="X12" s="332"/>
      <c r="Y12" s="332"/>
      <c r="Z12" s="329">
        <f t="shared" si="17"/>
        <v>0</v>
      </c>
      <c r="AA12" s="336">
        <f t="shared" ref="AA12:AC17" si="50">SUM(X12)</f>
        <v>0</v>
      </c>
      <c r="AB12" s="336">
        <f t="shared" si="50"/>
        <v>0</v>
      </c>
      <c r="AC12" s="336">
        <f t="shared" si="50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7"/>
        <v>0</v>
      </c>
      <c r="AK12" s="336">
        <f t="shared" si="7"/>
        <v>0</v>
      </c>
      <c r="AL12" s="336">
        <f t="shared" si="7"/>
        <v>0</v>
      </c>
      <c r="AM12" s="336">
        <f t="shared" si="8"/>
        <v>378590600</v>
      </c>
      <c r="AN12" s="336">
        <f t="shared" si="8"/>
        <v>344491527.71999997</v>
      </c>
      <c r="AO12" s="336">
        <f t="shared" si="8"/>
        <v>-34099072.280000016</v>
      </c>
    </row>
    <row r="13" spans="1:41" ht="11.25">
      <c r="A13" s="368">
        <v>6</v>
      </c>
      <c r="B13" s="354" t="s">
        <v>10</v>
      </c>
      <c r="C13" s="396">
        <v>46698000</v>
      </c>
      <c r="D13" s="396">
        <v>46026075.890000001</v>
      </c>
      <c r="E13" s="323">
        <f t="shared" si="0"/>
        <v>-671924.1099999994</v>
      </c>
      <c r="F13" s="396">
        <v>340972700</v>
      </c>
      <c r="G13" s="396">
        <v>235357247.40000001</v>
      </c>
      <c r="H13" s="323">
        <f t="shared" si="1"/>
        <v>-105615452.59999999</v>
      </c>
      <c r="I13" s="378"/>
      <c r="J13" s="378"/>
      <c r="K13" s="323">
        <f t="shared" si="12"/>
        <v>0</v>
      </c>
      <c r="L13" s="378"/>
      <c r="M13" s="378"/>
      <c r="N13" s="323">
        <f t="shared" si="2"/>
        <v>0</v>
      </c>
      <c r="O13" s="378"/>
      <c r="P13" s="378"/>
      <c r="Q13" s="323">
        <f t="shared" si="3"/>
        <v>0</v>
      </c>
      <c r="R13" s="400"/>
      <c r="S13" s="400"/>
      <c r="T13" s="329">
        <f t="shared" si="4"/>
        <v>0</v>
      </c>
      <c r="U13" s="336">
        <f t="shared" si="5"/>
        <v>387670700</v>
      </c>
      <c r="V13" s="336">
        <f t="shared" si="5"/>
        <v>281383323.29000002</v>
      </c>
      <c r="W13" s="336">
        <f t="shared" si="5"/>
        <v>-106287376.70999999</v>
      </c>
      <c r="X13" s="332"/>
      <c r="Y13" s="332"/>
      <c r="Z13" s="329">
        <f t="shared" si="17"/>
        <v>0</v>
      </c>
      <c r="AA13" s="336">
        <f t="shared" si="50"/>
        <v>0</v>
      </c>
      <c r="AB13" s="336">
        <f t="shared" si="50"/>
        <v>0</v>
      </c>
      <c r="AC13" s="336">
        <f t="shared" si="50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7"/>
        <v>0</v>
      </c>
      <c r="AK13" s="336">
        <f t="shared" si="7"/>
        <v>0</v>
      </c>
      <c r="AL13" s="336">
        <f t="shared" si="7"/>
        <v>0</v>
      </c>
      <c r="AM13" s="336">
        <f t="shared" si="8"/>
        <v>387670700</v>
      </c>
      <c r="AN13" s="336">
        <f t="shared" si="8"/>
        <v>281383323.29000002</v>
      </c>
      <c r="AO13" s="336">
        <f t="shared" si="8"/>
        <v>-106287376.70999999</v>
      </c>
    </row>
    <row r="14" spans="1:41" ht="11.25">
      <c r="A14" s="368">
        <v>7</v>
      </c>
      <c r="B14" s="354" t="s">
        <v>11</v>
      </c>
      <c r="C14" s="396">
        <v>3523800</v>
      </c>
      <c r="D14" s="396">
        <v>3930000</v>
      </c>
      <c r="E14" s="323">
        <f t="shared" si="0"/>
        <v>406200</v>
      </c>
      <c r="F14" s="396">
        <v>47378200</v>
      </c>
      <c r="G14" s="396">
        <v>34170000</v>
      </c>
      <c r="H14" s="323">
        <f t="shared" si="1"/>
        <v>-13208200</v>
      </c>
      <c r="I14" s="378"/>
      <c r="J14" s="378"/>
      <c r="K14" s="323">
        <f t="shared" si="12"/>
        <v>0</v>
      </c>
      <c r="L14" s="378"/>
      <c r="M14" s="378"/>
      <c r="N14" s="323">
        <f t="shared" si="2"/>
        <v>0</v>
      </c>
      <c r="O14" s="378"/>
      <c r="P14" s="378"/>
      <c r="Q14" s="323">
        <f t="shared" si="3"/>
        <v>0</v>
      </c>
      <c r="R14" s="400"/>
      <c r="S14" s="400"/>
      <c r="T14" s="329">
        <f t="shared" si="4"/>
        <v>0</v>
      </c>
      <c r="U14" s="336">
        <f t="shared" si="5"/>
        <v>50902000</v>
      </c>
      <c r="V14" s="336">
        <f t="shared" si="5"/>
        <v>38100000</v>
      </c>
      <c r="W14" s="336">
        <f t="shared" si="5"/>
        <v>-12802000</v>
      </c>
      <c r="X14" s="332"/>
      <c r="Y14" s="332"/>
      <c r="Z14" s="329">
        <f t="shared" si="17"/>
        <v>0</v>
      </c>
      <c r="AA14" s="336">
        <f t="shared" si="50"/>
        <v>0</v>
      </c>
      <c r="AB14" s="336">
        <f t="shared" si="50"/>
        <v>0</v>
      </c>
      <c r="AC14" s="336">
        <f t="shared" si="50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7"/>
        <v>0</v>
      </c>
      <c r="AK14" s="336">
        <f t="shared" si="7"/>
        <v>0</v>
      </c>
      <c r="AL14" s="336">
        <f t="shared" si="7"/>
        <v>0</v>
      </c>
      <c r="AM14" s="336">
        <f t="shared" si="8"/>
        <v>50902000</v>
      </c>
      <c r="AN14" s="336">
        <f t="shared" si="8"/>
        <v>38100000</v>
      </c>
      <c r="AO14" s="336">
        <f t="shared" si="8"/>
        <v>-12802000</v>
      </c>
    </row>
    <row r="15" spans="1:41" ht="11.25">
      <c r="A15" s="368">
        <v>8</v>
      </c>
      <c r="B15" s="354" t="s">
        <v>12</v>
      </c>
      <c r="C15" s="396">
        <v>32843500</v>
      </c>
      <c r="D15" s="397">
        <v>26485825.829999998</v>
      </c>
      <c r="E15" s="323">
        <f t="shared" si="0"/>
        <v>-6357674.1700000018</v>
      </c>
      <c r="F15" s="397">
        <v>8137200</v>
      </c>
      <c r="G15" s="397">
        <v>8137190</v>
      </c>
      <c r="H15" s="323">
        <f t="shared" si="1"/>
        <v>-10</v>
      </c>
      <c r="I15" s="378"/>
      <c r="J15" s="378"/>
      <c r="K15" s="323">
        <f t="shared" si="12"/>
        <v>0</v>
      </c>
      <c r="L15" s="378"/>
      <c r="M15" s="378"/>
      <c r="N15" s="323">
        <f t="shared" si="2"/>
        <v>0</v>
      </c>
      <c r="O15" s="378"/>
      <c r="P15" s="378"/>
      <c r="Q15" s="323">
        <f t="shared" si="3"/>
        <v>0</v>
      </c>
      <c r="R15" s="400"/>
      <c r="S15" s="400"/>
      <c r="T15" s="329">
        <f t="shared" si="4"/>
        <v>0</v>
      </c>
      <c r="U15" s="336">
        <f t="shared" si="5"/>
        <v>40980700</v>
      </c>
      <c r="V15" s="336">
        <f t="shared" si="5"/>
        <v>34623015.829999998</v>
      </c>
      <c r="W15" s="336">
        <f t="shared" si="5"/>
        <v>-6357684.1700000018</v>
      </c>
      <c r="X15" s="332"/>
      <c r="Y15" s="332"/>
      <c r="Z15" s="329">
        <f t="shared" si="17"/>
        <v>0</v>
      </c>
      <c r="AA15" s="336">
        <f t="shared" si="50"/>
        <v>0</v>
      </c>
      <c r="AB15" s="336">
        <f t="shared" si="50"/>
        <v>0</v>
      </c>
      <c r="AC15" s="336">
        <f t="shared" si="50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7"/>
        <v>0</v>
      </c>
      <c r="AK15" s="336">
        <f t="shared" si="7"/>
        <v>0</v>
      </c>
      <c r="AL15" s="336">
        <f t="shared" si="7"/>
        <v>0</v>
      </c>
      <c r="AM15" s="336">
        <f t="shared" si="8"/>
        <v>40980700</v>
      </c>
      <c r="AN15" s="336">
        <f t="shared" si="8"/>
        <v>34623015.829999998</v>
      </c>
      <c r="AO15" s="336">
        <f t="shared" si="8"/>
        <v>-6357684.1700000018</v>
      </c>
    </row>
    <row r="16" spans="1:41" ht="11.25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12"/>
        <v>0</v>
      </c>
      <c r="L16" s="378"/>
      <c r="M16" s="378"/>
      <c r="N16" s="323">
        <f t="shared" si="2"/>
        <v>0</v>
      </c>
      <c r="O16" s="378"/>
      <c r="P16" s="378"/>
      <c r="Q16" s="323">
        <f t="shared" si="3"/>
        <v>0</v>
      </c>
      <c r="R16" s="400"/>
      <c r="S16" s="400"/>
      <c r="T16" s="329">
        <f t="shared" si="4"/>
        <v>0</v>
      </c>
      <c r="U16" s="336">
        <f t="shared" si="5"/>
        <v>0</v>
      </c>
      <c r="V16" s="336">
        <f t="shared" si="5"/>
        <v>0</v>
      </c>
      <c r="W16" s="336">
        <f t="shared" si="5"/>
        <v>0</v>
      </c>
      <c r="X16" s="332"/>
      <c r="Y16" s="332"/>
      <c r="Z16" s="329">
        <f t="shared" si="17"/>
        <v>0</v>
      </c>
      <c r="AA16" s="336">
        <f t="shared" si="50"/>
        <v>0</v>
      </c>
      <c r="AB16" s="336">
        <f t="shared" si="50"/>
        <v>0</v>
      </c>
      <c r="AC16" s="336">
        <f t="shared" si="50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7"/>
        <v>0</v>
      </c>
      <c r="AK16" s="336">
        <f t="shared" si="7"/>
        <v>0</v>
      </c>
      <c r="AL16" s="336">
        <f t="shared" si="7"/>
        <v>0</v>
      </c>
      <c r="AM16" s="336">
        <f t="shared" si="8"/>
        <v>0</v>
      </c>
      <c r="AN16" s="336">
        <f t="shared" si="8"/>
        <v>0</v>
      </c>
      <c r="AO16" s="336">
        <f t="shared" si="8"/>
        <v>0</v>
      </c>
    </row>
    <row r="17" spans="1:41" ht="11.25">
      <c r="A17" s="366">
        <v>10</v>
      </c>
      <c r="B17" s="355" t="s">
        <v>16</v>
      </c>
      <c r="C17" s="163">
        <f>SUM(C18:C22)</f>
        <v>15750100</v>
      </c>
      <c r="D17" s="163">
        <f>SUM(D18:D22)</f>
        <v>12089806.49</v>
      </c>
      <c r="E17" s="323">
        <f t="shared" si="0"/>
        <v>-3660293.51</v>
      </c>
      <c r="F17" s="163">
        <f>SUM(F18:F22)</f>
        <v>91637000</v>
      </c>
      <c r="G17" s="163">
        <f>SUM(G18:G22)</f>
        <v>66006129.039999999</v>
      </c>
      <c r="H17" s="323">
        <f t="shared" si="1"/>
        <v>-25630870.960000001</v>
      </c>
      <c r="I17" s="379">
        <f>SUM(I18:I22)</f>
        <v>0</v>
      </c>
      <c r="J17" s="379">
        <f>SUM(J18:J22)</f>
        <v>0</v>
      </c>
      <c r="K17" s="323">
        <f t="shared" si="12"/>
        <v>0</v>
      </c>
      <c r="L17" s="379">
        <f>SUM(L18:L22)</f>
        <v>0</v>
      </c>
      <c r="M17" s="379">
        <f>SUM(M18:M22)</f>
        <v>0</v>
      </c>
      <c r="N17" s="323">
        <f t="shared" si="2"/>
        <v>0</v>
      </c>
      <c r="O17" s="379">
        <f>SUM(O18:O22)</f>
        <v>0</v>
      </c>
      <c r="P17" s="379">
        <f>SUM(P18:P22)</f>
        <v>0</v>
      </c>
      <c r="Q17" s="323">
        <f t="shared" si="3"/>
        <v>0</v>
      </c>
      <c r="R17" s="400">
        <f>SUM(R18:R22)</f>
        <v>0</v>
      </c>
      <c r="S17" s="400">
        <f>SUM(S18:S22)</f>
        <v>0</v>
      </c>
      <c r="T17" s="329">
        <f t="shared" si="4"/>
        <v>0</v>
      </c>
      <c r="U17" s="337">
        <f t="shared" si="5"/>
        <v>107387100</v>
      </c>
      <c r="V17" s="337">
        <f t="shared" si="5"/>
        <v>78095935.530000001</v>
      </c>
      <c r="W17" s="337">
        <f t="shared" si="5"/>
        <v>-29291164.469999999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50"/>
        <v>0</v>
      </c>
      <c r="AB17" s="337">
        <f t="shared" si="50"/>
        <v>0</v>
      </c>
      <c r="AC17" s="337">
        <f t="shared" si="50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7"/>
        <v>0</v>
      </c>
      <c r="AK17" s="337">
        <f t="shared" si="7"/>
        <v>0</v>
      </c>
      <c r="AL17" s="337">
        <f t="shared" si="7"/>
        <v>0</v>
      </c>
      <c r="AM17" s="337">
        <f t="shared" si="8"/>
        <v>107387100</v>
      </c>
      <c r="AN17" s="337">
        <f t="shared" si="8"/>
        <v>78095935.530000001</v>
      </c>
      <c r="AO17" s="337">
        <f t="shared" si="8"/>
        <v>-29291164.469999999</v>
      </c>
    </row>
    <row r="18" spans="1:41" ht="11.25">
      <c r="A18" s="368">
        <v>11</v>
      </c>
      <c r="B18" s="354" t="s">
        <v>13</v>
      </c>
      <c r="C18" s="396">
        <v>10709600</v>
      </c>
      <c r="D18" s="397">
        <v>8311186.6299999999</v>
      </c>
      <c r="E18" s="323">
        <f t="shared" si="0"/>
        <v>-2398413.37</v>
      </c>
      <c r="F18" s="396">
        <v>62231700</v>
      </c>
      <c r="G18" s="396">
        <v>46493648.950000003</v>
      </c>
      <c r="H18" s="323">
        <f t="shared" si="1"/>
        <v>-15738051.049999997</v>
      </c>
      <c r="I18" s="378"/>
      <c r="J18" s="378"/>
      <c r="K18" s="323">
        <f t="shared" si="12"/>
        <v>0</v>
      </c>
      <c r="L18" s="378"/>
      <c r="M18" s="378"/>
      <c r="N18" s="323">
        <f t="shared" si="2"/>
        <v>0</v>
      </c>
      <c r="O18" s="378"/>
      <c r="P18" s="378"/>
      <c r="Q18" s="323">
        <f t="shared" si="3"/>
        <v>0</v>
      </c>
      <c r="R18" s="400"/>
      <c r="S18" s="400"/>
      <c r="T18" s="329">
        <f t="shared" si="4"/>
        <v>0</v>
      </c>
      <c r="U18" s="336">
        <f t="shared" si="5"/>
        <v>72941300</v>
      </c>
      <c r="V18" s="336">
        <f t="shared" si="5"/>
        <v>54804835.580000006</v>
      </c>
      <c r="W18" s="336">
        <f t="shared" si="5"/>
        <v>-18136464.419999998</v>
      </c>
      <c r="X18" s="332"/>
      <c r="Y18" s="332"/>
      <c r="Z18" s="329">
        <f t="shared" si="17"/>
        <v>0</v>
      </c>
      <c r="AA18" s="336">
        <f t="shared" ref="AA18:AC28" si="51">SUM(X18)</f>
        <v>0</v>
      </c>
      <c r="AB18" s="336">
        <f t="shared" si="51"/>
        <v>0</v>
      </c>
      <c r="AC18" s="336">
        <f t="shared" si="51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7"/>
        <v>0</v>
      </c>
      <c r="AK18" s="336">
        <f t="shared" si="7"/>
        <v>0</v>
      </c>
      <c r="AL18" s="336">
        <f t="shared" si="7"/>
        <v>0</v>
      </c>
      <c r="AM18" s="336">
        <f t="shared" si="8"/>
        <v>72941300</v>
      </c>
      <c r="AN18" s="336">
        <f t="shared" si="8"/>
        <v>54804835.580000006</v>
      </c>
      <c r="AO18" s="336">
        <f t="shared" si="8"/>
        <v>-18136464.419999998</v>
      </c>
    </row>
    <row r="19" spans="1:41" ht="11.25">
      <c r="A19" s="368">
        <v>12</v>
      </c>
      <c r="B19" s="354" t="s">
        <v>14</v>
      </c>
      <c r="C19" s="396">
        <v>1259800</v>
      </c>
      <c r="D19" s="397">
        <v>941727.84</v>
      </c>
      <c r="E19" s="323">
        <f t="shared" si="0"/>
        <v>-318072.16000000003</v>
      </c>
      <c r="F19" s="396">
        <v>7321400</v>
      </c>
      <c r="G19" s="397">
        <v>5006258.16</v>
      </c>
      <c r="H19" s="323">
        <f t="shared" si="1"/>
        <v>-2315141.84</v>
      </c>
      <c r="I19" s="378"/>
      <c r="J19" s="378"/>
      <c r="K19" s="323">
        <f t="shared" si="12"/>
        <v>0</v>
      </c>
      <c r="L19" s="378"/>
      <c r="M19" s="378"/>
      <c r="N19" s="323">
        <f t="shared" si="2"/>
        <v>0</v>
      </c>
      <c r="O19" s="378"/>
      <c r="P19" s="378"/>
      <c r="Q19" s="323">
        <f t="shared" si="3"/>
        <v>0</v>
      </c>
      <c r="R19" s="400"/>
      <c r="S19" s="400"/>
      <c r="T19" s="329">
        <f t="shared" si="4"/>
        <v>0</v>
      </c>
      <c r="U19" s="336">
        <f t="shared" si="5"/>
        <v>8581200</v>
      </c>
      <c r="V19" s="336">
        <f t="shared" si="5"/>
        <v>5947986</v>
      </c>
      <c r="W19" s="336">
        <f t="shared" si="5"/>
        <v>-2633214</v>
      </c>
      <c r="X19" s="332"/>
      <c r="Y19" s="332"/>
      <c r="Z19" s="329">
        <f t="shared" si="17"/>
        <v>0</v>
      </c>
      <c r="AA19" s="336">
        <f t="shared" si="51"/>
        <v>0</v>
      </c>
      <c r="AB19" s="336">
        <f t="shared" si="51"/>
        <v>0</v>
      </c>
      <c r="AC19" s="336">
        <f t="shared" si="51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7"/>
        <v>0</v>
      </c>
      <c r="AK19" s="336">
        <f t="shared" si="7"/>
        <v>0</v>
      </c>
      <c r="AL19" s="336">
        <f t="shared" si="7"/>
        <v>0</v>
      </c>
      <c r="AM19" s="336">
        <f t="shared" si="8"/>
        <v>8581200</v>
      </c>
      <c r="AN19" s="336">
        <f t="shared" si="8"/>
        <v>5947986</v>
      </c>
      <c r="AO19" s="336">
        <f t="shared" si="8"/>
        <v>-2633214</v>
      </c>
    </row>
    <row r="20" spans="1:41" ht="11.25">
      <c r="A20" s="368">
        <v>13</v>
      </c>
      <c r="B20" s="354" t="s">
        <v>15</v>
      </c>
      <c r="C20" s="396">
        <v>645300</v>
      </c>
      <c r="D20" s="397">
        <v>470863.92</v>
      </c>
      <c r="E20" s="323">
        <f t="shared" si="0"/>
        <v>-174436.08000000002</v>
      </c>
      <c r="F20" s="396">
        <v>3724500</v>
      </c>
      <c r="G20" s="397">
        <v>2599686.4300000002</v>
      </c>
      <c r="H20" s="323">
        <f t="shared" si="1"/>
        <v>-1124813.5699999998</v>
      </c>
      <c r="I20" s="378"/>
      <c r="J20" s="378"/>
      <c r="K20" s="323">
        <f t="shared" si="12"/>
        <v>0</v>
      </c>
      <c r="L20" s="378"/>
      <c r="M20" s="378"/>
      <c r="N20" s="323">
        <f t="shared" si="2"/>
        <v>0</v>
      </c>
      <c r="O20" s="378"/>
      <c r="P20" s="378"/>
      <c r="Q20" s="323">
        <f t="shared" si="3"/>
        <v>0</v>
      </c>
      <c r="R20" s="400"/>
      <c r="S20" s="400"/>
      <c r="T20" s="329">
        <f t="shared" si="4"/>
        <v>0</v>
      </c>
      <c r="U20" s="336">
        <f t="shared" si="5"/>
        <v>4369800</v>
      </c>
      <c r="V20" s="336">
        <f t="shared" si="5"/>
        <v>3070550.35</v>
      </c>
      <c r="W20" s="336">
        <f t="shared" si="5"/>
        <v>-1299249.6499999999</v>
      </c>
      <c r="X20" s="332"/>
      <c r="Y20" s="332"/>
      <c r="Z20" s="329">
        <f t="shared" si="17"/>
        <v>0</v>
      </c>
      <c r="AA20" s="336">
        <f t="shared" si="51"/>
        <v>0</v>
      </c>
      <c r="AB20" s="336">
        <f t="shared" si="51"/>
        <v>0</v>
      </c>
      <c r="AC20" s="336">
        <f t="shared" si="51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7"/>
        <v>0</v>
      </c>
      <c r="AK20" s="336">
        <f t="shared" si="7"/>
        <v>0</v>
      </c>
      <c r="AL20" s="336">
        <f t="shared" si="7"/>
        <v>0</v>
      </c>
      <c r="AM20" s="336">
        <f t="shared" si="8"/>
        <v>4369800</v>
      </c>
      <c r="AN20" s="336">
        <f t="shared" si="8"/>
        <v>3070550.35</v>
      </c>
      <c r="AO20" s="336">
        <f t="shared" si="8"/>
        <v>-1299249.6499999999</v>
      </c>
    </row>
    <row r="21" spans="1:41" ht="11.25">
      <c r="A21" s="368">
        <v>14</v>
      </c>
      <c r="B21" s="354" t="s">
        <v>17</v>
      </c>
      <c r="C21" s="396">
        <v>615000</v>
      </c>
      <c r="D21" s="397">
        <v>453732.42</v>
      </c>
      <c r="E21" s="323">
        <f t="shared" si="0"/>
        <v>-161267.58000000002</v>
      </c>
      <c r="F21" s="396">
        <v>3716800</v>
      </c>
      <c r="G21" s="397">
        <v>2378907.56</v>
      </c>
      <c r="H21" s="323">
        <f t="shared" si="1"/>
        <v>-1337892.44</v>
      </c>
      <c r="I21" s="378"/>
      <c r="J21" s="378"/>
      <c r="K21" s="323">
        <f t="shared" si="12"/>
        <v>0</v>
      </c>
      <c r="L21" s="378"/>
      <c r="M21" s="378"/>
      <c r="N21" s="323">
        <f t="shared" si="2"/>
        <v>0</v>
      </c>
      <c r="O21" s="378"/>
      <c r="P21" s="378"/>
      <c r="Q21" s="323">
        <f t="shared" si="3"/>
        <v>0</v>
      </c>
      <c r="R21" s="400"/>
      <c r="S21" s="400"/>
      <c r="T21" s="329">
        <f t="shared" si="4"/>
        <v>0</v>
      </c>
      <c r="U21" s="336">
        <f t="shared" si="5"/>
        <v>4331800</v>
      </c>
      <c r="V21" s="336">
        <f t="shared" si="5"/>
        <v>2832639.98</v>
      </c>
      <c r="W21" s="336">
        <f t="shared" si="5"/>
        <v>-1499160.02</v>
      </c>
      <c r="X21" s="332"/>
      <c r="Y21" s="332"/>
      <c r="Z21" s="329">
        <f t="shared" si="17"/>
        <v>0</v>
      </c>
      <c r="AA21" s="336">
        <f t="shared" si="51"/>
        <v>0</v>
      </c>
      <c r="AB21" s="336">
        <f t="shared" si="51"/>
        <v>0</v>
      </c>
      <c r="AC21" s="336">
        <f t="shared" si="51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7"/>
        <v>0</v>
      </c>
      <c r="AK21" s="336">
        <f t="shared" si="7"/>
        <v>0</v>
      </c>
      <c r="AL21" s="336">
        <f t="shared" si="7"/>
        <v>0</v>
      </c>
      <c r="AM21" s="336">
        <f t="shared" si="8"/>
        <v>4331800</v>
      </c>
      <c r="AN21" s="336">
        <f t="shared" si="8"/>
        <v>2832639.98</v>
      </c>
      <c r="AO21" s="336">
        <f t="shared" si="8"/>
        <v>-1499160.02</v>
      </c>
    </row>
    <row r="22" spans="1:41" ht="11.25">
      <c r="A22" s="368">
        <v>15</v>
      </c>
      <c r="B22" s="354" t="s">
        <v>18</v>
      </c>
      <c r="C22" s="396">
        <v>2520400</v>
      </c>
      <c r="D22" s="397">
        <v>1912295.68</v>
      </c>
      <c r="E22" s="323">
        <f t="shared" si="0"/>
        <v>-608104.32000000007</v>
      </c>
      <c r="F22" s="396">
        <v>14642600</v>
      </c>
      <c r="G22" s="397">
        <v>9527627.9399999995</v>
      </c>
      <c r="H22" s="323">
        <f t="shared" si="1"/>
        <v>-5114972.0600000005</v>
      </c>
      <c r="I22" s="378"/>
      <c r="J22" s="378"/>
      <c r="K22" s="323">
        <f t="shared" si="12"/>
        <v>0</v>
      </c>
      <c r="L22" s="378"/>
      <c r="M22" s="378"/>
      <c r="N22" s="323">
        <f t="shared" si="2"/>
        <v>0</v>
      </c>
      <c r="O22" s="378"/>
      <c r="P22" s="378"/>
      <c r="Q22" s="323">
        <f t="shared" si="3"/>
        <v>0</v>
      </c>
      <c r="R22" s="400"/>
      <c r="S22" s="400"/>
      <c r="T22" s="329">
        <f t="shared" si="4"/>
        <v>0</v>
      </c>
      <c r="U22" s="336">
        <f t="shared" si="5"/>
        <v>17163000</v>
      </c>
      <c r="V22" s="336">
        <f t="shared" si="5"/>
        <v>11439923.619999999</v>
      </c>
      <c r="W22" s="336">
        <f t="shared" si="5"/>
        <v>-5723076.3800000008</v>
      </c>
      <c r="X22" s="332"/>
      <c r="Y22" s="332"/>
      <c r="Z22" s="329">
        <f t="shared" si="17"/>
        <v>0</v>
      </c>
      <c r="AA22" s="336">
        <f t="shared" si="51"/>
        <v>0</v>
      </c>
      <c r="AB22" s="336">
        <f t="shared" si="51"/>
        <v>0</v>
      </c>
      <c r="AC22" s="336">
        <f t="shared" si="51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7"/>
        <v>0</v>
      </c>
      <c r="AK22" s="336">
        <f t="shared" si="7"/>
        <v>0</v>
      </c>
      <c r="AL22" s="336">
        <f t="shared" si="7"/>
        <v>0</v>
      </c>
      <c r="AM22" s="336">
        <f t="shared" si="8"/>
        <v>17163000</v>
      </c>
      <c r="AN22" s="336">
        <f t="shared" si="8"/>
        <v>11439923.619999999</v>
      </c>
      <c r="AO22" s="336">
        <f t="shared" si="8"/>
        <v>-5723076.3800000008</v>
      </c>
    </row>
    <row r="23" spans="1:41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45234500</v>
      </c>
      <c r="G23" s="163">
        <f>SUM(G24:G27)</f>
        <v>43536618.649999999</v>
      </c>
      <c r="H23" s="323">
        <f t="shared" si="1"/>
        <v>-1697881.3500000015</v>
      </c>
      <c r="I23" s="379">
        <f>SUM(I24:I27)</f>
        <v>49575800</v>
      </c>
      <c r="J23" s="379">
        <f>SUM(J24:J27)</f>
        <v>48411336.649999999</v>
      </c>
      <c r="K23" s="323">
        <f t="shared" si="12"/>
        <v>-1164463.3500000015</v>
      </c>
      <c r="L23" s="379">
        <f>SUM(L24:L27)</f>
        <v>25934200</v>
      </c>
      <c r="M23" s="379">
        <f>SUM(M24:M27)</f>
        <v>24744010.100000001</v>
      </c>
      <c r="N23" s="323">
        <f t="shared" si="2"/>
        <v>-1190189.8999999985</v>
      </c>
      <c r="O23" s="379">
        <f>SUM(O24:O27)</f>
        <v>178461200</v>
      </c>
      <c r="P23" s="379">
        <f>SUM(P24:P27)</f>
        <v>166806410.90000001</v>
      </c>
      <c r="Q23" s="323">
        <f t="shared" si="3"/>
        <v>-11654789.099999994</v>
      </c>
      <c r="R23" s="400">
        <f>SUM(R24:R27)</f>
        <v>30468800</v>
      </c>
      <c r="S23" s="400">
        <f>SUM(S24:S27)</f>
        <v>30365531.380000003</v>
      </c>
      <c r="T23" s="329">
        <f t="shared" si="4"/>
        <v>-103268.61999999732</v>
      </c>
      <c r="U23" s="337">
        <f t="shared" ref="U23:W38" si="52">SUM(C23+F23+I23+L23+O23+R23)</f>
        <v>329674500</v>
      </c>
      <c r="V23" s="337">
        <f t="shared" si="52"/>
        <v>313863907.68000001</v>
      </c>
      <c r="W23" s="337">
        <f t="shared" si="52"/>
        <v>-15810592.319999993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1"/>
        <v>0</v>
      </c>
      <c r="AB23" s="337">
        <f t="shared" si="51"/>
        <v>0</v>
      </c>
      <c r="AC23" s="337">
        <f t="shared" si="51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3">SUM(AD23+AG23)</f>
        <v>0</v>
      </c>
      <c r="AK23" s="337">
        <f t="shared" si="53"/>
        <v>0</v>
      </c>
      <c r="AL23" s="337">
        <f t="shared" si="53"/>
        <v>0</v>
      </c>
      <c r="AM23" s="337">
        <f t="shared" ref="AM23:AO38" si="54">SUM(U23+AA23+AJ23)</f>
        <v>329674500</v>
      </c>
      <c r="AN23" s="337">
        <f t="shared" si="54"/>
        <v>313863907.68000001</v>
      </c>
      <c r="AO23" s="337">
        <f t="shared" si="54"/>
        <v>-15810592.319999993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23285000</v>
      </c>
      <c r="G24" s="396">
        <v>19268628.469999999</v>
      </c>
      <c r="H24" s="323">
        <f t="shared" si="1"/>
        <v>-4016371.5300000012</v>
      </c>
      <c r="I24" s="396">
        <v>1824000</v>
      </c>
      <c r="J24" s="396">
        <v>1416828.65</v>
      </c>
      <c r="K24" s="323">
        <f t="shared" si="12"/>
        <v>-407171.35000000009</v>
      </c>
      <c r="L24" s="396">
        <v>4334400</v>
      </c>
      <c r="M24" s="396">
        <v>4730551.0999999996</v>
      </c>
      <c r="N24" s="323">
        <f t="shared" si="2"/>
        <v>396151.09999999963</v>
      </c>
      <c r="O24" s="396">
        <v>11051200</v>
      </c>
      <c r="P24" s="396">
        <v>10487310.9</v>
      </c>
      <c r="Q24" s="323">
        <f t="shared" si="3"/>
        <v>-563889.09999999963</v>
      </c>
      <c r="R24" s="396">
        <v>8006400</v>
      </c>
      <c r="S24" s="396">
        <v>7683900.4900000002</v>
      </c>
      <c r="T24" s="385">
        <f t="shared" si="4"/>
        <v>-322499.50999999978</v>
      </c>
      <c r="U24" s="336">
        <f t="shared" si="52"/>
        <v>48501000</v>
      </c>
      <c r="V24" s="336">
        <f t="shared" si="52"/>
        <v>43587219.609999999</v>
      </c>
      <c r="W24" s="336">
        <f t="shared" si="52"/>
        <v>-4913780.3900000006</v>
      </c>
      <c r="X24" s="332"/>
      <c r="Y24" s="332"/>
      <c r="Z24" s="329">
        <f t="shared" si="17"/>
        <v>0</v>
      </c>
      <c r="AA24" s="336">
        <f t="shared" si="51"/>
        <v>0</v>
      </c>
      <c r="AB24" s="336">
        <f t="shared" si="51"/>
        <v>0</v>
      </c>
      <c r="AC24" s="336">
        <f t="shared" si="51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3"/>
        <v>0</v>
      </c>
      <c r="AK24" s="336">
        <f t="shared" si="53"/>
        <v>0</v>
      </c>
      <c r="AL24" s="336">
        <f t="shared" si="53"/>
        <v>0</v>
      </c>
      <c r="AM24" s="336">
        <f t="shared" si="54"/>
        <v>48501000</v>
      </c>
      <c r="AN24" s="336">
        <f t="shared" si="54"/>
        <v>43587219.609999999</v>
      </c>
      <c r="AO24" s="336">
        <f t="shared" si="54"/>
        <v>-4913780.3900000006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16407900</v>
      </c>
      <c r="G25" s="396">
        <v>16486480.18</v>
      </c>
      <c r="H25" s="323">
        <f t="shared" si="1"/>
        <v>78580.179999999702</v>
      </c>
      <c r="I25" s="396">
        <v>46200000</v>
      </c>
      <c r="J25" s="396">
        <v>46485076</v>
      </c>
      <c r="K25" s="323">
        <f t="shared" si="12"/>
        <v>285076</v>
      </c>
      <c r="L25" s="396">
        <v>18953200</v>
      </c>
      <c r="M25" s="396">
        <v>17763014</v>
      </c>
      <c r="N25" s="323">
        <f t="shared" si="2"/>
        <v>-1190186</v>
      </c>
      <c r="O25" s="396">
        <v>161570000</v>
      </c>
      <c r="P25" s="396">
        <v>148536380</v>
      </c>
      <c r="Q25" s="323">
        <f t="shared" si="3"/>
        <v>-13033620</v>
      </c>
      <c r="R25" s="396">
        <v>19391200</v>
      </c>
      <c r="S25" s="396">
        <v>19628294.890000001</v>
      </c>
      <c r="T25" s="385">
        <f t="shared" si="4"/>
        <v>237094.8900000006</v>
      </c>
      <c r="U25" s="336">
        <f t="shared" si="52"/>
        <v>262522300</v>
      </c>
      <c r="V25" s="336">
        <f t="shared" si="52"/>
        <v>248899245.06999999</v>
      </c>
      <c r="W25" s="336">
        <f t="shared" si="52"/>
        <v>-13623054.93</v>
      </c>
      <c r="X25" s="332"/>
      <c r="Y25" s="332"/>
      <c r="Z25" s="329">
        <f t="shared" si="17"/>
        <v>0</v>
      </c>
      <c r="AA25" s="336">
        <f t="shared" si="51"/>
        <v>0</v>
      </c>
      <c r="AB25" s="336">
        <f t="shared" si="51"/>
        <v>0</v>
      </c>
      <c r="AC25" s="336">
        <f t="shared" si="51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3"/>
        <v>0</v>
      </c>
      <c r="AK25" s="336">
        <f t="shared" si="53"/>
        <v>0</v>
      </c>
      <c r="AL25" s="336">
        <f t="shared" si="53"/>
        <v>0</v>
      </c>
      <c r="AM25" s="336">
        <f t="shared" si="54"/>
        <v>262522300</v>
      </c>
      <c r="AN25" s="336">
        <f t="shared" si="54"/>
        <v>248899245.06999999</v>
      </c>
      <c r="AO25" s="336">
        <f t="shared" si="54"/>
        <v>-13623054.93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5541600</v>
      </c>
      <c r="G26" s="396">
        <v>7781510</v>
      </c>
      <c r="H26" s="323">
        <f t="shared" si="1"/>
        <v>2239910</v>
      </c>
      <c r="I26" s="396">
        <v>1551800</v>
      </c>
      <c r="J26" s="396">
        <v>509432</v>
      </c>
      <c r="K26" s="323">
        <f t="shared" si="12"/>
        <v>-1042368</v>
      </c>
      <c r="L26" s="396">
        <v>2646600</v>
      </c>
      <c r="M26" s="397">
        <v>2250445</v>
      </c>
      <c r="N26" s="323">
        <f t="shared" si="2"/>
        <v>-396155</v>
      </c>
      <c r="O26" s="396">
        <v>5840000</v>
      </c>
      <c r="P26" s="396">
        <v>7782720</v>
      </c>
      <c r="Q26" s="323">
        <f t="shared" si="3"/>
        <v>1942720</v>
      </c>
      <c r="R26" s="396">
        <v>3071200</v>
      </c>
      <c r="S26" s="396">
        <v>3053336</v>
      </c>
      <c r="T26" s="385">
        <f t="shared" si="4"/>
        <v>-17864</v>
      </c>
      <c r="U26" s="336">
        <f t="shared" si="52"/>
        <v>18651200</v>
      </c>
      <c r="V26" s="336">
        <f t="shared" si="52"/>
        <v>21377443</v>
      </c>
      <c r="W26" s="336">
        <f t="shared" si="52"/>
        <v>2726243</v>
      </c>
      <c r="X26" s="332"/>
      <c r="Y26" s="332"/>
      <c r="Z26" s="329">
        <f t="shared" si="17"/>
        <v>0</v>
      </c>
      <c r="AA26" s="336">
        <f t="shared" si="51"/>
        <v>0</v>
      </c>
      <c r="AB26" s="336">
        <f t="shared" si="51"/>
        <v>0</v>
      </c>
      <c r="AC26" s="336">
        <f t="shared" si="51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3"/>
        <v>0</v>
      </c>
      <c r="AK26" s="336">
        <f t="shared" si="53"/>
        <v>0</v>
      </c>
      <c r="AL26" s="336">
        <f t="shared" si="53"/>
        <v>0</v>
      </c>
      <c r="AM26" s="336">
        <f t="shared" si="54"/>
        <v>18651200</v>
      </c>
      <c r="AN26" s="336">
        <f t="shared" si="54"/>
        <v>21377443</v>
      </c>
      <c r="AO26" s="336">
        <f t="shared" si="54"/>
        <v>2726243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12"/>
        <v>0</v>
      </c>
      <c r="L27" s="319"/>
      <c r="M27" s="319"/>
      <c r="N27" s="323">
        <f t="shared" si="2"/>
        <v>0</v>
      </c>
      <c r="O27" s="319"/>
      <c r="P27" s="319"/>
      <c r="Q27" s="323">
        <f t="shared" si="3"/>
        <v>0</v>
      </c>
      <c r="R27" s="319"/>
      <c r="S27" s="319"/>
      <c r="T27" s="329">
        <f t="shared" si="4"/>
        <v>0</v>
      </c>
      <c r="U27" s="336">
        <f t="shared" si="52"/>
        <v>0</v>
      </c>
      <c r="V27" s="336">
        <f t="shared" si="52"/>
        <v>0</v>
      </c>
      <c r="W27" s="336">
        <f t="shared" si="52"/>
        <v>0</v>
      </c>
      <c r="X27" s="332"/>
      <c r="Y27" s="332"/>
      <c r="Z27" s="329">
        <f t="shared" si="17"/>
        <v>0</v>
      </c>
      <c r="AA27" s="336">
        <f t="shared" si="51"/>
        <v>0</v>
      </c>
      <c r="AB27" s="336">
        <f t="shared" si="51"/>
        <v>0</v>
      </c>
      <c r="AC27" s="336">
        <f t="shared" si="51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3"/>
        <v>0</v>
      </c>
      <c r="AK27" s="336">
        <f t="shared" si="53"/>
        <v>0</v>
      </c>
      <c r="AL27" s="336">
        <f t="shared" si="53"/>
        <v>0</v>
      </c>
      <c r="AM27" s="336">
        <f t="shared" si="54"/>
        <v>0</v>
      </c>
      <c r="AN27" s="336">
        <f t="shared" si="54"/>
        <v>0</v>
      </c>
      <c r="AO27" s="336">
        <f t="shared" si="54"/>
        <v>0</v>
      </c>
    </row>
    <row r="28" spans="1:41" ht="11.25">
      <c r="A28" s="366">
        <v>21</v>
      </c>
      <c r="B28" s="355" t="s">
        <v>35</v>
      </c>
      <c r="C28" s="163">
        <f>SUM(C29:C34)</f>
        <v>6950000</v>
      </c>
      <c r="D28" s="163">
        <f>SUM(D29:D34)</f>
        <v>5141480</v>
      </c>
      <c r="E28" s="323">
        <f t="shared" si="0"/>
        <v>-1808520</v>
      </c>
      <c r="F28" s="163">
        <f>SUM(F29:F34)</f>
        <v>30962000</v>
      </c>
      <c r="G28" s="163">
        <f>SUM(G29:G34)</f>
        <v>24487110</v>
      </c>
      <c r="H28" s="323">
        <f t="shared" si="1"/>
        <v>-6474890</v>
      </c>
      <c r="I28" s="163">
        <f>SUM(I29:I34)</f>
        <v>0</v>
      </c>
      <c r="J28" s="163">
        <f>SUM(J29:J34)</f>
        <v>0</v>
      </c>
      <c r="K28" s="323">
        <f t="shared" si="12"/>
        <v>0</v>
      </c>
      <c r="L28" s="163">
        <f>SUM(L29:L34)</f>
        <v>0</v>
      </c>
      <c r="M28" s="163">
        <f>SUM(M29:M34)</f>
        <v>0</v>
      </c>
      <c r="N28" s="323">
        <f t="shared" si="2"/>
        <v>0</v>
      </c>
      <c r="O28" s="163">
        <f>SUM(O29:O34)</f>
        <v>0</v>
      </c>
      <c r="P28" s="163">
        <f>SUM(P29:P34)</f>
        <v>0</v>
      </c>
      <c r="Q28" s="323">
        <f t="shared" si="3"/>
        <v>0</v>
      </c>
      <c r="R28" s="163">
        <f>SUM(R29:R34)</f>
        <v>0</v>
      </c>
      <c r="S28" s="163">
        <f>SUM(S29:S34)</f>
        <v>0</v>
      </c>
      <c r="T28" s="329">
        <f t="shared" si="4"/>
        <v>0</v>
      </c>
      <c r="U28" s="337">
        <f t="shared" si="52"/>
        <v>37912000</v>
      </c>
      <c r="V28" s="337">
        <f t="shared" si="52"/>
        <v>29628590</v>
      </c>
      <c r="W28" s="337">
        <f t="shared" si="52"/>
        <v>-8283410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1"/>
        <v>0</v>
      </c>
      <c r="AB28" s="337">
        <f t="shared" si="51"/>
        <v>0</v>
      </c>
      <c r="AC28" s="337">
        <f t="shared" si="51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3"/>
        <v>0</v>
      </c>
      <c r="AK28" s="337">
        <f t="shared" si="53"/>
        <v>0</v>
      </c>
      <c r="AL28" s="337">
        <f t="shared" si="53"/>
        <v>0</v>
      </c>
      <c r="AM28" s="337">
        <f t="shared" si="54"/>
        <v>37912000</v>
      </c>
      <c r="AN28" s="337">
        <f t="shared" si="54"/>
        <v>29628590</v>
      </c>
      <c r="AO28" s="337">
        <f t="shared" si="54"/>
        <v>-8283410</v>
      </c>
    </row>
    <row r="29" spans="1:41" ht="11.25">
      <c r="A29" s="368">
        <v>22</v>
      </c>
      <c r="B29" s="369" t="s">
        <v>22</v>
      </c>
      <c r="C29" s="396">
        <v>1100000</v>
      </c>
      <c r="D29" s="397">
        <v>801200</v>
      </c>
      <c r="E29" s="323">
        <f t="shared" si="0"/>
        <v>-298800</v>
      </c>
      <c r="F29" s="396">
        <v>1772500</v>
      </c>
      <c r="G29" s="397">
        <v>1758560</v>
      </c>
      <c r="H29" s="323">
        <f t="shared" si="1"/>
        <v>-13940</v>
      </c>
      <c r="I29" s="319"/>
      <c r="J29" s="319"/>
      <c r="K29" s="323">
        <f t="shared" si="12"/>
        <v>0</v>
      </c>
      <c r="L29" s="319"/>
      <c r="M29" s="319"/>
      <c r="N29" s="323">
        <f t="shared" si="2"/>
        <v>0</v>
      </c>
      <c r="O29" s="319"/>
      <c r="P29" s="319"/>
      <c r="Q29" s="323">
        <f t="shared" si="3"/>
        <v>0</v>
      </c>
      <c r="R29" s="319"/>
      <c r="S29" s="319"/>
      <c r="T29" s="329">
        <f t="shared" si="4"/>
        <v>0</v>
      </c>
      <c r="U29" s="336">
        <f t="shared" si="52"/>
        <v>2872500</v>
      </c>
      <c r="V29" s="336">
        <f t="shared" si="52"/>
        <v>2559760</v>
      </c>
      <c r="W29" s="336">
        <f t="shared" si="52"/>
        <v>-312740</v>
      </c>
      <c r="X29" s="332"/>
      <c r="Y29" s="332"/>
      <c r="Z29" s="329">
        <f t="shared" si="17"/>
        <v>0</v>
      </c>
      <c r="AA29" s="336">
        <f t="shared" ref="AA29:AC44" si="55">SUM(X29)</f>
        <v>0</v>
      </c>
      <c r="AB29" s="336">
        <f t="shared" si="55"/>
        <v>0</v>
      </c>
      <c r="AC29" s="336">
        <f t="shared" si="55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3"/>
        <v>0</v>
      </c>
      <c r="AK29" s="336">
        <f t="shared" si="53"/>
        <v>0</v>
      </c>
      <c r="AL29" s="336">
        <f t="shared" si="53"/>
        <v>0</v>
      </c>
      <c r="AM29" s="336">
        <f t="shared" si="54"/>
        <v>2872500</v>
      </c>
      <c r="AN29" s="336">
        <f t="shared" si="54"/>
        <v>2559760</v>
      </c>
      <c r="AO29" s="336">
        <f t="shared" si="54"/>
        <v>-312740</v>
      </c>
    </row>
    <row r="30" spans="1:41" ht="11.25">
      <c r="A30" s="368">
        <v>23</v>
      </c>
      <c r="B30" s="369" t="s">
        <v>23</v>
      </c>
      <c r="C30" s="396">
        <v>5500000</v>
      </c>
      <c r="D30" s="396">
        <v>4324880</v>
      </c>
      <c r="E30" s="323">
        <f t="shared" si="0"/>
        <v>-1175120</v>
      </c>
      <c r="F30" s="396">
        <v>22979500</v>
      </c>
      <c r="G30" s="396">
        <v>19827490</v>
      </c>
      <c r="H30" s="323">
        <f t="shared" si="1"/>
        <v>-3152010</v>
      </c>
      <c r="I30" s="319"/>
      <c r="J30" s="319"/>
      <c r="K30" s="323">
        <f t="shared" si="12"/>
        <v>0</v>
      </c>
      <c r="L30" s="319"/>
      <c r="M30" s="319"/>
      <c r="N30" s="323">
        <f t="shared" si="2"/>
        <v>0</v>
      </c>
      <c r="O30" s="319"/>
      <c r="P30" s="319"/>
      <c r="Q30" s="323">
        <f t="shared" si="3"/>
        <v>0</v>
      </c>
      <c r="R30" s="319"/>
      <c r="S30" s="319"/>
      <c r="T30" s="329">
        <f t="shared" si="4"/>
        <v>0</v>
      </c>
      <c r="U30" s="336">
        <f t="shared" si="52"/>
        <v>28479500</v>
      </c>
      <c r="V30" s="336">
        <f t="shared" si="52"/>
        <v>24152370</v>
      </c>
      <c r="W30" s="336">
        <f t="shared" si="52"/>
        <v>-4327130</v>
      </c>
      <c r="X30" s="332"/>
      <c r="Y30" s="332"/>
      <c r="Z30" s="329">
        <f t="shared" si="17"/>
        <v>0</v>
      </c>
      <c r="AA30" s="336">
        <f t="shared" si="55"/>
        <v>0</v>
      </c>
      <c r="AB30" s="336">
        <f t="shared" si="55"/>
        <v>0</v>
      </c>
      <c r="AC30" s="336">
        <f t="shared" si="55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3"/>
        <v>0</v>
      </c>
      <c r="AK30" s="336">
        <f t="shared" si="53"/>
        <v>0</v>
      </c>
      <c r="AL30" s="336">
        <f t="shared" si="53"/>
        <v>0</v>
      </c>
      <c r="AM30" s="336">
        <f t="shared" si="54"/>
        <v>28479500</v>
      </c>
      <c r="AN30" s="336">
        <f t="shared" si="54"/>
        <v>24152370</v>
      </c>
      <c r="AO30" s="336">
        <f t="shared" si="54"/>
        <v>-4327130</v>
      </c>
    </row>
    <row r="31" spans="1:41" ht="11.25">
      <c r="A31" s="368">
        <v>24</v>
      </c>
      <c r="B31" s="369" t="s">
        <v>24</v>
      </c>
      <c r="C31" s="396">
        <v>100000</v>
      </c>
      <c r="D31" s="397">
        <v>15400</v>
      </c>
      <c r="E31" s="323">
        <f t="shared" si="0"/>
        <v>-84600</v>
      </c>
      <c r="F31" s="396">
        <v>4870000</v>
      </c>
      <c r="G31" s="396">
        <v>2152060</v>
      </c>
      <c r="H31" s="323">
        <f t="shared" si="1"/>
        <v>-2717940</v>
      </c>
      <c r="I31" s="319"/>
      <c r="J31" s="319"/>
      <c r="K31" s="323">
        <f t="shared" si="12"/>
        <v>0</v>
      </c>
      <c r="L31" s="319"/>
      <c r="M31" s="319"/>
      <c r="N31" s="323">
        <f t="shared" si="2"/>
        <v>0</v>
      </c>
      <c r="O31" s="319"/>
      <c r="P31" s="319"/>
      <c r="Q31" s="323">
        <f t="shared" si="3"/>
        <v>0</v>
      </c>
      <c r="R31" s="319"/>
      <c r="S31" s="319"/>
      <c r="T31" s="329">
        <f t="shared" si="4"/>
        <v>0</v>
      </c>
      <c r="U31" s="336">
        <f t="shared" si="52"/>
        <v>4970000</v>
      </c>
      <c r="V31" s="336">
        <f t="shared" si="52"/>
        <v>2167460</v>
      </c>
      <c r="W31" s="336">
        <f t="shared" si="52"/>
        <v>-2802540</v>
      </c>
      <c r="X31" s="332"/>
      <c r="Y31" s="332"/>
      <c r="Z31" s="329">
        <f t="shared" si="17"/>
        <v>0</v>
      </c>
      <c r="AA31" s="336">
        <f t="shared" si="55"/>
        <v>0</v>
      </c>
      <c r="AB31" s="336">
        <f t="shared" si="55"/>
        <v>0</v>
      </c>
      <c r="AC31" s="336">
        <f t="shared" si="55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3"/>
        <v>0</v>
      </c>
      <c r="AK31" s="336">
        <f t="shared" si="53"/>
        <v>0</v>
      </c>
      <c r="AL31" s="336">
        <f t="shared" si="53"/>
        <v>0</v>
      </c>
      <c r="AM31" s="336">
        <f t="shared" si="54"/>
        <v>4970000</v>
      </c>
      <c r="AN31" s="336">
        <f t="shared" si="54"/>
        <v>2167460</v>
      </c>
      <c r="AO31" s="336">
        <f t="shared" si="54"/>
        <v>-2802540</v>
      </c>
    </row>
    <row r="32" spans="1:41" ht="11.25">
      <c r="A32" s="368">
        <v>25</v>
      </c>
      <c r="B32" s="369" t="s">
        <v>25</v>
      </c>
      <c r="C32" s="376"/>
      <c r="D32" s="319">
        <v>0</v>
      </c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12"/>
        <v>0</v>
      </c>
      <c r="L32" s="319"/>
      <c r="M32" s="319"/>
      <c r="N32" s="323">
        <f t="shared" si="2"/>
        <v>0</v>
      </c>
      <c r="O32" s="319"/>
      <c r="P32" s="319"/>
      <c r="Q32" s="323">
        <f t="shared" si="3"/>
        <v>0</v>
      </c>
      <c r="R32" s="319"/>
      <c r="S32" s="319"/>
      <c r="T32" s="329">
        <f t="shared" si="4"/>
        <v>0</v>
      </c>
      <c r="U32" s="336">
        <f t="shared" si="52"/>
        <v>0</v>
      </c>
      <c r="V32" s="336">
        <f t="shared" si="52"/>
        <v>0</v>
      </c>
      <c r="W32" s="336">
        <f t="shared" si="52"/>
        <v>0</v>
      </c>
      <c r="X32" s="332"/>
      <c r="Y32" s="332"/>
      <c r="Z32" s="329">
        <f t="shared" si="17"/>
        <v>0</v>
      </c>
      <c r="AA32" s="336">
        <f t="shared" si="55"/>
        <v>0</v>
      </c>
      <c r="AB32" s="336">
        <f t="shared" si="55"/>
        <v>0</v>
      </c>
      <c r="AC32" s="336">
        <f t="shared" si="55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3"/>
        <v>0</v>
      </c>
      <c r="AK32" s="336">
        <f t="shared" si="53"/>
        <v>0</v>
      </c>
      <c r="AL32" s="336">
        <f t="shared" si="53"/>
        <v>0</v>
      </c>
      <c r="AM32" s="336">
        <f t="shared" si="54"/>
        <v>0</v>
      </c>
      <c r="AN32" s="336">
        <f t="shared" si="54"/>
        <v>0</v>
      </c>
      <c r="AO32" s="336">
        <f t="shared" si="54"/>
        <v>0</v>
      </c>
    </row>
    <row r="33" spans="1:41" ht="11.25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>
        <v>140000</v>
      </c>
      <c r="G33" s="384">
        <v>0</v>
      </c>
      <c r="H33" s="323">
        <f t="shared" si="1"/>
        <v>-140000</v>
      </c>
      <c r="I33" s="319"/>
      <c r="J33" s="319"/>
      <c r="K33" s="323">
        <f t="shared" si="12"/>
        <v>0</v>
      </c>
      <c r="L33" s="319"/>
      <c r="M33" s="319"/>
      <c r="N33" s="323">
        <f t="shared" si="2"/>
        <v>0</v>
      </c>
      <c r="O33" s="319"/>
      <c r="P33" s="319"/>
      <c r="Q33" s="323">
        <f t="shared" si="3"/>
        <v>0</v>
      </c>
      <c r="R33" s="319"/>
      <c r="S33" s="319"/>
      <c r="T33" s="329">
        <f t="shared" si="4"/>
        <v>0</v>
      </c>
      <c r="U33" s="336">
        <f t="shared" si="52"/>
        <v>140000</v>
      </c>
      <c r="V33" s="336">
        <f t="shared" si="52"/>
        <v>0</v>
      </c>
      <c r="W33" s="336">
        <f t="shared" si="52"/>
        <v>-140000</v>
      </c>
      <c r="X33" s="332"/>
      <c r="Y33" s="332"/>
      <c r="Z33" s="329">
        <f t="shared" si="17"/>
        <v>0</v>
      </c>
      <c r="AA33" s="336">
        <f t="shared" si="55"/>
        <v>0</v>
      </c>
      <c r="AB33" s="336">
        <f t="shared" si="55"/>
        <v>0</v>
      </c>
      <c r="AC33" s="336">
        <f t="shared" si="55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3"/>
        <v>0</v>
      </c>
      <c r="AK33" s="336">
        <f t="shared" si="53"/>
        <v>0</v>
      </c>
      <c r="AL33" s="336">
        <f t="shared" si="53"/>
        <v>0</v>
      </c>
      <c r="AM33" s="336">
        <f t="shared" si="54"/>
        <v>140000</v>
      </c>
      <c r="AN33" s="336">
        <f t="shared" si="54"/>
        <v>0</v>
      </c>
      <c r="AO33" s="336">
        <f t="shared" si="54"/>
        <v>-140000</v>
      </c>
    </row>
    <row r="34" spans="1:41" ht="11.25">
      <c r="A34" s="368">
        <v>27</v>
      </c>
      <c r="B34" s="369" t="s">
        <v>27</v>
      </c>
      <c r="C34" s="394">
        <v>250000</v>
      </c>
      <c r="D34" s="395">
        <v>0</v>
      </c>
      <c r="E34" s="323">
        <f t="shared" si="0"/>
        <v>-250000</v>
      </c>
      <c r="F34" s="396">
        <v>1200000</v>
      </c>
      <c r="G34" s="397">
        <v>749000</v>
      </c>
      <c r="H34" s="323">
        <f t="shared" si="1"/>
        <v>-451000</v>
      </c>
      <c r="I34" s="319"/>
      <c r="J34" s="319"/>
      <c r="K34" s="323">
        <f t="shared" si="12"/>
        <v>0</v>
      </c>
      <c r="L34" s="319"/>
      <c r="M34" s="319"/>
      <c r="N34" s="323">
        <f t="shared" si="2"/>
        <v>0</v>
      </c>
      <c r="O34" s="319"/>
      <c r="P34" s="319"/>
      <c r="Q34" s="323">
        <f t="shared" si="3"/>
        <v>0</v>
      </c>
      <c r="R34" s="319"/>
      <c r="S34" s="319"/>
      <c r="T34" s="329">
        <f t="shared" si="4"/>
        <v>0</v>
      </c>
      <c r="U34" s="336">
        <f t="shared" si="52"/>
        <v>1450000</v>
      </c>
      <c r="V34" s="336">
        <f t="shared" si="52"/>
        <v>749000</v>
      </c>
      <c r="W34" s="336">
        <f t="shared" si="52"/>
        <v>-701000</v>
      </c>
      <c r="X34" s="332"/>
      <c r="Y34" s="332"/>
      <c r="Z34" s="329">
        <f t="shared" si="17"/>
        <v>0</v>
      </c>
      <c r="AA34" s="336">
        <f t="shared" si="55"/>
        <v>0</v>
      </c>
      <c r="AB34" s="336">
        <f t="shared" si="55"/>
        <v>0</v>
      </c>
      <c r="AC34" s="336">
        <f t="shared" si="55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3"/>
        <v>0</v>
      </c>
      <c r="AK34" s="336">
        <f t="shared" si="53"/>
        <v>0</v>
      </c>
      <c r="AL34" s="336">
        <f t="shared" si="53"/>
        <v>0</v>
      </c>
      <c r="AM34" s="336">
        <f t="shared" si="54"/>
        <v>1450000</v>
      </c>
      <c r="AN34" s="336">
        <f t="shared" si="54"/>
        <v>749000</v>
      </c>
      <c r="AO34" s="336">
        <f t="shared" si="54"/>
        <v>-701000</v>
      </c>
    </row>
    <row r="35" spans="1:41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12"/>
        <v>0</v>
      </c>
      <c r="L35" s="163">
        <f>SUM(L36:L38)</f>
        <v>0</v>
      </c>
      <c r="M35" s="163">
        <f>SUM(M36:M38)</f>
        <v>0</v>
      </c>
      <c r="N35" s="323">
        <f t="shared" si="2"/>
        <v>0</v>
      </c>
      <c r="O35" s="163">
        <f>SUM(O36:O38)</f>
        <v>0</v>
      </c>
      <c r="P35" s="163">
        <f>SUM(P36:P38)</f>
        <v>0</v>
      </c>
      <c r="Q35" s="323">
        <f t="shared" si="3"/>
        <v>0</v>
      </c>
      <c r="R35" s="163">
        <f>SUM(R36:R38)</f>
        <v>0</v>
      </c>
      <c r="S35" s="163">
        <f>SUM(S36:S38)</f>
        <v>0</v>
      </c>
      <c r="T35" s="329">
        <f t="shared" si="4"/>
        <v>0</v>
      </c>
      <c r="U35" s="337">
        <f t="shared" si="52"/>
        <v>0</v>
      </c>
      <c r="V35" s="337">
        <f t="shared" si="52"/>
        <v>0</v>
      </c>
      <c r="W35" s="337">
        <f t="shared" si="52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5"/>
        <v>0</v>
      </c>
      <c r="AB35" s="337">
        <f t="shared" si="55"/>
        <v>0</v>
      </c>
      <c r="AC35" s="337">
        <f t="shared" si="55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3"/>
        <v>0</v>
      </c>
      <c r="AK35" s="337">
        <f t="shared" si="53"/>
        <v>0</v>
      </c>
      <c r="AL35" s="337">
        <f t="shared" si="53"/>
        <v>0</v>
      </c>
      <c r="AM35" s="337">
        <f t="shared" si="54"/>
        <v>0</v>
      </c>
      <c r="AN35" s="337">
        <f t="shared" si="54"/>
        <v>0</v>
      </c>
      <c r="AO35" s="337">
        <f t="shared" si="54"/>
        <v>0</v>
      </c>
    </row>
    <row r="36" spans="1:41" ht="11.25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12"/>
        <v>0</v>
      </c>
      <c r="L36" s="319"/>
      <c r="M36" s="319"/>
      <c r="N36" s="323">
        <f t="shared" si="2"/>
        <v>0</v>
      </c>
      <c r="O36" s="319"/>
      <c r="P36" s="319"/>
      <c r="Q36" s="323">
        <f t="shared" si="3"/>
        <v>0</v>
      </c>
      <c r="R36" s="319"/>
      <c r="S36" s="319"/>
      <c r="T36" s="329">
        <f t="shared" si="4"/>
        <v>0</v>
      </c>
      <c r="U36" s="336">
        <f t="shared" si="52"/>
        <v>0</v>
      </c>
      <c r="V36" s="336">
        <f t="shared" si="52"/>
        <v>0</v>
      </c>
      <c r="W36" s="336">
        <f t="shared" si="52"/>
        <v>0</v>
      </c>
      <c r="X36" s="332"/>
      <c r="Y36" s="332"/>
      <c r="Z36" s="329">
        <f t="shared" si="17"/>
        <v>0</v>
      </c>
      <c r="AA36" s="336">
        <f t="shared" si="55"/>
        <v>0</v>
      </c>
      <c r="AB36" s="336">
        <f t="shared" si="55"/>
        <v>0</v>
      </c>
      <c r="AC36" s="336">
        <f t="shared" si="55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3"/>
        <v>0</v>
      </c>
      <c r="AK36" s="336">
        <f t="shared" si="53"/>
        <v>0</v>
      </c>
      <c r="AL36" s="336">
        <f t="shared" si="53"/>
        <v>0</v>
      </c>
      <c r="AM36" s="336">
        <f t="shared" si="54"/>
        <v>0</v>
      </c>
      <c r="AN36" s="336">
        <f t="shared" si="54"/>
        <v>0</v>
      </c>
      <c r="AO36" s="336">
        <f t="shared" si="54"/>
        <v>0</v>
      </c>
    </row>
    <row r="37" spans="1:41" ht="11.25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12"/>
        <v>0</v>
      </c>
      <c r="L37" s="319"/>
      <c r="M37" s="319"/>
      <c r="N37" s="323">
        <f t="shared" si="2"/>
        <v>0</v>
      </c>
      <c r="O37" s="319"/>
      <c r="P37" s="319"/>
      <c r="Q37" s="323">
        <f t="shared" si="3"/>
        <v>0</v>
      </c>
      <c r="R37" s="319"/>
      <c r="S37" s="319"/>
      <c r="T37" s="329">
        <f t="shared" si="4"/>
        <v>0</v>
      </c>
      <c r="U37" s="336">
        <f t="shared" si="52"/>
        <v>0</v>
      </c>
      <c r="V37" s="336">
        <f t="shared" si="52"/>
        <v>0</v>
      </c>
      <c r="W37" s="336">
        <f t="shared" si="52"/>
        <v>0</v>
      </c>
      <c r="X37" s="332"/>
      <c r="Y37" s="332"/>
      <c r="Z37" s="329">
        <f t="shared" si="17"/>
        <v>0</v>
      </c>
      <c r="AA37" s="336">
        <f t="shared" si="55"/>
        <v>0</v>
      </c>
      <c r="AB37" s="336">
        <f t="shared" si="55"/>
        <v>0</v>
      </c>
      <c r="AC37" s="336">
        <f t="shared" si="55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3"/>
        <v>0</v>
      </c>
      <c r="AK37" s="336">
        <f t="shared" si="53"/>
        <v>0</v>
      </c>
      <c r="AL37" s="336">
        <f t="shared" si="53"/>
        <v>0</v>
      </c>
      <c r="AM37" s="336">
        <f t="shared" si="54"/>
        <v>0</v>
      </c>
      <c r="AN37" s="336">
        <f t="shared" si="54"/>
        <v>0</v>
      </c>
      <c r="AO37" s="336">
        <f t="shared" si="54"/>
        <v>0</v>
      </c>
    </row>
    <row r="38" spans="1:41" ht="11.25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12"/>
        <v>0</v>
      </c>
      <c r="L38" s="319"/>
      <c r="M38" s="319"/>
      <c r="N38" s="323">
        <f t="shared" si="2"/>
        <v>0</v>
      </c>
      <c r="O38" s="319"/>
      <c r="P38" s="319"/>
      <c r="Q38" s="323">
        <f t="shared" si="3"/>
        <v>0</v>
      </c>
      <c r="R38" s="319"/>
      <c r="S38" s="319"/>
      <c r="T38" s="329">
        <f t="shared" si="4"/>
        <v>0</v>
      </c>
      <c r="U38" s="336">
        <f t="shared" si="52"/>
        <v>0</v>
      </c>
      <c r="V38" s="336">
        <f t="shared" si="52"/>
        <v>0</v>
      </c>
      <c r="W38" s="336">
        <f t="shared" si="52"/>
        <v>0</v>
      </c>
      <c r="X38" s="332"/>
      <c r="Y38" s="332"/>
      <c r="Z38" s="329">
        <f t="shared" si="17"/>
        <v>0</v>
      </c>
      <c r="AA38" s="336">
        <f t="shared" si="55"/>
        <v>0</v>
      </c>
      <c r="AB38" s="336">
        <f t="shared" si="55"/>
        <v>0</v>
      </c>
      <c r="AC38" s="336">
        <f t="shared" si="55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3"/>
        <v>0</v>
      </c>
      <c r="AK38" s="336">
        <f t="shared" si="53"/>
        <v>0</v>
      </c>
      <c r="AL38" s="336">
        <f t="shared" si="53"/>
        <v>0</v>
      </c>
      <c r="AM38" s="336">
        <f t="shared" si="54"/>
        <v>0</v>
      </c>
      <c r="AN38" s="336">
        <f t="shared" si="54"/>
        <v>0</v>
      </c>
      <c r="AO38" s="336">
        <f t="shared" si="54"/>
        <v>0</v>
      </c>
    </row>
    <row r="39" spans="1:41" ht="11.25">
      <c r="A39" s="366">
        <v>32</v>
      </c>
      <c r="B39" s="355" t="s">
        <v>37</v>
      </c>
      <c r="C39" s="163">
        <f>SUM(C40:C43)</f>
        <v>1250000</v>
      </c>
      <c r="D39" s="163">
        <f>SUM(D40:D43)</f>
        <v>0</v>
      </c>
      <c r="E39" s="323">
        <f t="shared" si="0"/>
        <v>-1250000</v>
      </c>
      <c r="F39" s="163">
        <f>SUM(F40:F43)</f>
        <v>26200000</v>
      </c>
      <c r="G39" s="163">
        <f>SUM(G40:G43)</f>
        <v>13704000</v>
      </c>
      <c r="H39" s="323">
        <f t="shared" si="1"/>
        <v>-12496000</v>
      </c>
      <c r="I39" s="163">
        <f>SUM(I40:I43)</f>
        <v>2000000</v>
      </c>
      <c r="J39" s="163">
        <f>SUM(J40:J43)</f>
        <v>0</v>
      </c>
      <c r="K39" s="323">
        <f t="shared" si="12"/>
        <v>-2000000</v>
      </c>
      <c r="L39" s="163">
        <f>SUM(L40:L43)</f>
        <v>3000000</v>
      </c>
      <c r="M39" s="163">
        <f>SUM(M40:M43)</f>
        <v>0</v>
      </c>
      <c r="N39" s="323">
        <f t="shared" si="2"/>
        <v>-3000000</v>
      </c>
      <c r="O39" s="163">
        <f>SUM(O40:O43)</f>
        <v>3000000</v>
      </c>
      <c r="P39" s="163">
        <f>SUM(P40:P43)</f>
        <v>2055290</v>
      </c>
      <c r="Q39" s="323">
        <f t="shared" si="3"/>
        <v>-944710</v>
      </c>
      <c r="R39" s="163">
        <f>SUM(R40:R43)</f>
        <v>3000000</v>
      </c>
      <c r="S39" s="163">
        <f>SUM(S40:S43)</f>
        <v>2050000</v>
      </c>
      <c r="T39" s="329">
        <f t="shared" si="4"/>
        <v>-950000</v>
      </c>
      <c r="U39" s="337">
        <f t="shared" ref="U39:W54" si="56">SUM(C39+F39+I39+L39+O39+R39)</f>
        <v>38450000</v>
      </c>
      <c r="V39" s="337">
        <f t="shared" si="56"/>
        <v>17809290</v>
      </c>
      <c r="W39" s="337">
        <f t="shared" si="56"/>
        <v>-20640710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5"/>
        <v>0</v>
      </c>
      <c r="AB39" s="337">
        <f t="shared" si="55"/>
        <v>0</v>
      </c>
      <c r="AC39" s="337">
        <f t="shared" si="55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7">SUM(AD39+AG39)</f>
        <v>0</v>
      </c>
      <c r="AK39" s="337">
        <f t="shared" si="57"/>
        <v>0</v>
      </c>
      <c r="AL39" s="337">
        <f t="shared" si="57"/>
        <v>0</v>
      </c>
      <c r="AM39" s="337">
        <f t="shared" ref="AM39:AO54" si="58">SUM(U39+AA39+AJ39)</f>
        <v>38450000</v>
      </c>
      <c r="AN39" s="337">
        <f t="shared" si="58"/>
        <v>17809290</v>
      </c>
      <c r="AO39" s="337">
        <f t="shared" si="58"/>
        <v>-20640710</v>
      </c>
    </row>
    <row r="40" spans="1:41" ht="11.25">
      <c r="A40" s="368">
        <v>33</v>
      </c>
      <c r="B40" s="369" t="s">
        <v>31</v>
      </c>
      <c r="C40" s="384">
        <v>1000000</v>
      </c>
      <c r="D40" s="384">
        <v>0</v>
      </c>
      <c r="E40" s="323">
        <f t="shared" si="0"/>
        <v>-1000000</v>
      </c>
      <c r="F40" s="396">
        <v>10000000</v>
      </c>
      <c r="G40" s="397">
        <v>9500000</v>
      </c>
      <c r="H40" s="323">
        <f t="shared" si="1"/>
        <v>-500000</v>
      </c>
      <c r="I40" s="319"/>
      <c r="J40" s="319"/>
      <c r="K40" s="323">
        <f t="shared" si="12"/>
        <v>0</v>
      </c>
      <c r="L40" s="319"/>
      <c r="M40" s="319"/>
      <c r="N40" s="323">
        <f t="shared" si="2"/>
        <v>0</v>
      </c>
      <c r="O40" s="319"/>
      <c r="P40" s="319"/>
      <c r="Q40" s="323">
        <f t="shared" si="3"/>
        <v>0</v>
      </c>
      <c r="R40" s="319"/>
      <c r="S40" s="319"/>
      <c r="T40" s="329">
        <f t="shared" si="4"/>
        <v>0</v>
      </c>
      <c r="U40" s="336">
        <f t="shared" si="56"/>
        <v>11000000</v>
      </c>
      <c r="V40" s="336">
        <f t="shared" si="56"/>
        <v>9500000</v>
      </c>
      <c r="W40" s="336">
        <f t="shared" si="56"/>
        <v>-1500000</v>
      </c>
      <c r="X40" s="332"/>
      <c r="Y40" s="332"/>
      <c r="Z40" s="329">
        <f t="shared" si="17"/>
        <v>0</v>
      </c>
      <c r="AA40" s="336">
        <f t="shared" si="55"/>
        <v>0</v>
      </c>
      <c r="AB40" s="336">
        <f t="shared" si="55"/>
        <v>0</v>
      </c>
      <c r="AC40" s="336">
        <f t="shared" si="55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7"/>
        <v>0</v>
      </c>
      <c r="AK40" s="336">
        <f t="shared" si="57"/>
        <v>0</v>
      </c>
      <c r="AL40" s="336">
        <f t="shared" si="57"/>
        <v>0</v>
      </c>
      <c r="AM40" s="336">
        <f t="shared" si="58"/>
        <v>11000000</v>
      </c>
      <c r="AN40" s="336">
        <f t="shared" si="58"/>
        <v>9500000</v>
      </c>
      <c r="AO40" s="336">
        <f t="shared" si="58"/>
        <v>-1500000</v>
      </c>
    </row>
    <row r="41" spans="1:41" ht="11.25">
      <c r="A41" s="368">
        <v>34</v>
      </c>
      <c r="B41" s="369" t="s">
        <v>32</v>
      </c>
      <c r="C41" s="384">
        <v>250000</v>
      </c>
      <c r="D41" s="384">
        <v>0</v>
      </c>
      <c r="E41" s="323">
        <f t="shared" si="0"/>
        <v>-250000</v>
      </c>
      <c r="F41" s="384"/>
      <c r="G41" s="384"/>
      <c r="H41" s="323">
        <f t="shared" si="1"/>
        <v>0</v>
      </c>
      <c r="I41" s="319"/>
      <c r="J41" s="319"/>
      <c r="K41" s="323">
        <f t="shared" si="12"/>
        <v>0</v>
      </c>
      <c r="L41" s="319"/>
      <c r="M41" s="319"/>
      <c r="N41" s="323">
        <f t="shared" si="2"/>
        <v>0</v>
      </c>
      <c r="O41" s="319"/>
      <c r="P41" s="319"/>
      <c r="Q41" s="323">
        <f t="shared" si="3"/>
        <v>0</v>
      </c>
      <c r="R41" s="319"/>
      <c r="S41" s="319"/>
      <c r="T41" s="329">
        <f t="shared" si="4"/>
        <v>0</v>
      </c>
      <c r="U41" s="336">
        <f t="shared" si="56"/>
        <v>250000</v>
      </c>
      <c r="V41" s="336">
        <f t="shared" si="56"/>
        <v>0</v>
      </c>
      <c r="W41" s="336">
        <f t="shared" si="56"/>
        <v>-250000</v>
      </c>
      <c r="X41" s="332"/>
      <c r="Y41" s="332"/>
      <c r="Z41" s="329">
        <f t="shared" si="17"/>
        <v>0</v>
      </c>
      <c r="AA41" s="336">
        <f t="shared" si="55"/>
        <v>0</v>
      </c>
      <c r="AB41" s="336">
        <f t="shared" si="55"/>
        <v>0</v>
      </c>
      <c r="AC41" s="336">
        <f t="shared" si="55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7"/>
        <v>0</v>
      </c>
      <c r="AK41" s="336">
        <f t="shared" si="57"/>
        <v>0</v>
      </c>
      <c r="AL41" s="336">
        <f t="shared" si="57"/>
        <v>0</v>
      </c>
      <c r="AM41" s="336">
        <f t="shared" si="58"/>
        <v>250000</v>
      </c>
      <c r="AN41" s="336">
        <f t="shared" si="58"/>
        <v>0</v>
      </c>
      <c r="AO41" s="336">
        <f t="shared" si="58"/>
        <v>-250000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12"/>
        <v>0</v>
      </c>
      <c r="L42" s="319"/>
      <c r="M42" s="319"/>
      <c r="N42" s="323">
        <f t="shared" si="2"/>
        <v>0</v>
      </c>
      <c r="O42" s="319"/>
      <c r="P42" s="319"/>
      <c r="Q42" s="323">
        <f t="shared" si="3"/>
        <v>0</v>
      </c>
      <c r="R42" s="319"/>
      <c r="S42" s="319"/>
      <c r="T42" s="329">
        <f t="shared" si="4"/>
        <v>0</v>
      </c>
      <c r="U42" s="336">
        <f t="shared" si="56"/>
        <v>0</v>
      </c>
      <c r="V42" s="336">
        <f t="shared" si="56"/>
        <v>0</v>
      </c>
      <c r="W42" s="336">
        <f t="shared" si="56"/>
        <v>0</v>
      </c>
      <c r="X42" s="332"/>
      <c r="Y42" s="332"/>
      <c r="Z42" s="329">
        <f t="shared" si="17"/>
        <v>0</v>
      </c>
      <c r="AA42" s="336">
        <f t="shared" si="55"/>
        <v>0</v>
      </c>
      <c r="AB42" s="336">
        <f t="shared" si="55"/>
        <v>0</v>
      </c>
      <c r="AC42" s="336">
        <f t="shared" si="55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7"/>
        <v>0</v>
      </c>
      <c r="AK42" s="336">
        <f t="shared" si="57"/>
        <v>0</v>
      </c>
      <c r="AL42" s="336">
        <f t="shared" si="57"/>
        <v>0</v>
      </c>
      <c r="AM42" s="336">
        <f t="shared" si="58"/>
        <v>0</v>
      </c>
      <c r="AN42" s="336">
        <f t="shared" si="58"/>
        <v>0</v>
      </c>
      <c r="AO42" s="336">
        <f t="shared" si="58"/>
        <v>0</v>
      </c>
    </row>
    <row r="43" spans="1:41" ht="11.25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6">
        <v>16200000</v>
      </c>
      <c r="G43" s="396">
        <v>4204000</v>
      </c>
      <c r="H43" s="323">
        <f t="shared" si="1"/>
        <v>-11996000</v>
      </c>
      <c r="I43" s="319">
        <v>2000000</v>
      </c>
      <c r="J43" s="319">
        <v>0</v>
      </c>
      <c r="K43" s="323">
        <f t="shared" si="12"/>
        <v>-2000000</v>
      </c>
      <c r="L43" s="384">
        <v>3000000</v>
      </c>
      <c r="M43" s="384">
        <v>0</v>
      </c>
      <c r="N43" s="323">
        <f t="shared" si="2"/>
        <v>-3000000</v>
      </c>
      <c r="O43" s="384">
        <v>3000000</v>
      </c>
      <c r="P43" s="384">
        <v>2055290</v>
      </c>
      <c r="Q43" s="323">
        <f t="shared" si="3"/>
        <v>-944710</v>
      </c>
      <c r="R43" s="384">
        <v>3000000</v>
      </c>
      <c r="S43" s="384">
        <v>2050000</v>
      </c>
      <c r="T43" s="385">
        <f t="shared" si="4"/>
        <v>-950000</v>
      </c>
      <c r="U43" s="336">
        <f t="shared" si="56"/>
        <v>27200000</v>
      </c>
      <c r="V43" s="336">
        <f t="shared" si="56"/>
        <v>8309290</v>
      </c>
      <c r="W43" s="336">
        <f t="shared" si="56"/>
        <v>-18890710</v>
      </c>
      <c r="X43" s="332"/>
      <c r="Y43" s="332"/>
      <c r="Z43" s="329">
        <f t="shared" si="17"/>
        <v>0</v>
      </c>
      <c r="AA43" s="336">
        <f t="shared" si="55"/>
        <v>0</v>
      </c>
      <c r="AB43" s="336">
        <f t="shared" si="55"/>
        <v>0</v>
      </c>
      <c r="AC43" s="336">
        <f t="shared" si="55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7"/>
        <v>0</v>
      </c>
      <c r="AK43" s="336">
        <f t="shared" si="57"/>
        <v>0</v>
      </c>
      <c r="AL43" s="336">
        <f t="shared" si="57"/>
        <v>0</v>
      </c>
      <c r="AM43" s="336">
        <f t="shared" si="58"/>
        <v>27200000</v>
      </c>
      <c r="AN43" s="336">
        <f t="shared" si="58"/>
        <v>8309290</v>
      </c>
      <c r="AO43" s="336">
        <f t="shared" si="58"/>
        <v>-18890710</v>
      </c>
    </row>
    <row r="44" spans="1:41" ht="11.25">
      <c r="A44" s="366">
        <v>37</v>
      </c>
      <c r="B44" s="355" t="s">
        <v>38</v>
      </c>
      <c r="C44" s="163">
        <f>SUM(C45:C47)</f>
        <v>1100000</v>
      </c>
      <c r="D44" s="163">
        <f>SUM(D45:D47)</f>
        <v>750000</v>
      </c>
      <c r="E44" s="323">
        <f t="shared" si="0"/>
        <v>-350000</v>
      </c>
      <c r="F44" s="163">
        <f>SUM(F45:F47)</f>
        <v>7776000</v>
      </c>
      <c r="G44" s="163">
        <f>SUM(G45:G47)</f>
        <v>5685000</v>
      </c>
      <c r="H44" s="323">
        <f t="shared" si="1"/>
        <v>-2091000</v>
      </c>
      <c r="I44" s="163">
        <f>SUM(I45:I47)</f>
        <v>0</v>
      </c>
      <c r="J44" s="163">
        <f>SUM(J45:J47)</f>
        <v>0</v>
      </c>
      <c r="K44" s="323">
        <f t="shared" si="12"/>
        <v>0</v>
      </c>
      <c r="L44" s="163">
        <f>SUM(L45:L47)</f>
        <v>0</v>
      </c>
      <c r="M44" s="163">
        <f>SUM(M45:M47)</f>
        <v>0</v>
      </c>
      <c r="N44" s="323">
        <f t="shared" si="2"/>
        <v>0</v>
      </c>
      <c r="O44" s="163">
        <f>SUM(O45:O47)</f>
        <v>0</v>
      </c>
      <c r="P44" s="163">
        <f>SUM(P45:P47)</f>
        <v>0</v>
      </c>
      <c r="Q44" s="323">
        <f t="shared" si="3"/>
        <v>0</v>
      </c>
      <c r="R44" s="163">
        <f>SUM(R45:R47)</f>
        <v>0</v>
      </c>
      <c r="S44" s="163">
        <f>SUM(S45:S47)</f>
        <v>0</v>
      </c>
      <c r="T44" s="329">
        <f t="shared" si="4"/>
        <v>0</v>
      </c>
      <c r="U44" s="337">
        <f t="shared" si="56"/>
        <v>8876000</v>
      </c>
      <c r="V44" s="337">
        <f t="shared" si="56"/>
        <v>6435000</v>
      </c>
      <c r="W44" s="337">
        <f t="shared" si="56"/>
        <v>-2441000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5"/>
        <v>0</v>
      </c>
      <c r="AB44" s="337">
        <f t="shared" si="55"/>
        <v>0</v>
      </c>
      <c r="AC44" s="337">
        <f t="shared" si="55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7"/>
        <v>0</v>
      </c>
      <c r="AK44" s="337">
        <f t="shared" si="57"/>
        <v>0</v>
      </c>
      <c r="AL44" s="337">
        <f t="shared" si="57"/>
        <v>0</v>
      </c>
      <c r="AM44" s="337">
        <f t="shared" si="58"/>
        <v>8876000</v>
      </c>
      <c r="AN44" s="337">
        <f t="shared" si="58"/>
        <v>6435000</v>
      </c>
      <c r="AO44" s="337">
        <f t="shared" si="58"/>
        <v>-2441000</v>
      </c>
    </row>
    <row r="45" spans="1:41" ht="11.25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12"/>
        <v>0</v>
      </c>
      <c r="L45" s="319"/>
      <c r="M45" s="319"/>
      <c r="N45" s="323">
        <f t="shared" si="2"/>
        <v>0</v>
      </c>
      <c r="O45" s="319"/>
      <c r="P45" s="319"/>
      <c r="Q45" s="323">
        <f t="shared" si="3"/>
        <v>0</v>
      </c>
      <c r="R45" s="319"/>
      <c r="S45" s="319"/>
      <c r="T45" s="329">
        <f t="shared" si="4"/>
        <v>0</v>
      </c>
      <c r="U45" s="336">
        <f t="shared" si="56"/>
        <v>0</v>
      </c>
      <c r="V45" s="336">
        <f t="shared" si="56"/>
        <v>0</v>
      </c>
      <c r="W45" s="336">
        <f t="shared" si="56"/>
        <v>0</v>
      </c>
      <c r="X45" s="332"/>
      <c r="Y45" s="332"/>
      <c r="Z45" s="329">
        <f t="shared" si="17"/>
        <v>0</v>
      </c>
      <c r="AA45" s="336">
        <f t="shared" ref="AA45:AC60" si="59">SUM(X45)</f>
        <v>0</v>
      </c>
      <c r="AB45" s="336">
        <f t="shared" si="59"/>
        <v>0</v>
      </c>
      <c r="AC45" s="336">
        <f t="shared" si="59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7"/>
        <v>0</v>
      </c>
      <c r="AK45" s="336">
        <f t="shared" si="57"/>
        <v>0</v>
      </c>
      <c r="AL45" s="336">
        <f t="shared" si="57"/>
        <v>0</v>
      </c>
      <c r="AM45" s="336">
        <f t="shared" si="58"/>
        <v>0</v>
      </c>
      <c r="AN45" s="336">
        <f t="shared" si="58"/>
        <v>0</v>
      </c>
      <c r="AO45" s="336">
        <f t="shared" si="58"/>
        <v>0</v>
      </c>
    </row>
    <row r="46" spans="1:41" ht="11.25">
      <c r="A46" s="368">
        <v>39</v>
      </c>
      <c r="B46" s="354" t="s">
        <v>39</v>
      </c>
      <c r="C46" s="396">
        <v>1100000</v>
      </c>
      <c r="D46" s="397">
        <v>750000</v>
      </c>
      <c r="E46" s="323">
        <f t="shared" si="0"/>
        <v>-350000</v>
      </c>
      <c r="F46" s="396">
        <v>7776000</v>
      </c>
      <c r="G46" s="396">
        <v>5685000</v>
      </c>
      <c r="H46" s="323">
        <f t="shared" si="1"/>
        <v>-2091000</v>
      </c>
      <c r="I46" s="319"/>
      <c r="J46" s="319"/>
      <c r="K46" s="323">
        <f t="shared" si="12"/>
        <v>0</v>
      </c>
      <c r="L46" s="319"/>
      <c r="M46" s="319"/>
      <c r="N46" s="323">
        <f t="shared" si="2"/>
        <v>0</v>
      </c>
      <c r="O46" s="319"/>
      <c r="P46" s="319"/>
      <c r="Q46" s="323">
        <f t="shared" si="3"/>
        <v>0</v>
      </c>
      <c r="R46" s="319"/>
      <c r="S46" s="319"/>
      <c r="T46" s="329">
        <f t="shared" si="4"/>
        <v>0</v>
      </c>
      <c r="U46" s="336">
        <f t="shared" si="56"/>
        <v>8876000</v>
      </c>
      <c r="V46" s="336">
        <f t="shared" si="56"/>
        <v>6435000</v>
      </c>
      <c r="W46" s="336">
        <f t="shared" si="56"/>
        <v>-2441000</v>
      </c>
      <c r="X46" s="332"/>
      <c r="Y46" s="332"/>
      <c r="Z46" s="329">
        <f t="shared" si="17"/>
        <v>0</v>
      </c>
      <c r="AA46" s="336">
        <f t="shared" si="59"/>
        <v>0</v>
      </c>
      <c r="AB46" s="336">
        <f t="shared" si="59"/>
        <v>0</v>
      </c>
      <c r="AC46" s="336">
        <f t="shared" si="59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7"/>
        <v>0</v>
      </c>
      <c r="AK46" s="336">
        <f t="shared" si="57"/>
        <v>0</v>
      </c>
      <c r="AL46" s="336">
        <f t="shared" si="57"/>
        <v>0</v>
      </c>
      <c r="AM46" s="336">
        <f t="shared" si="58"/>
        <v>8876000</v>
      </c>
      <c r="AN46" s="336">
        <f t="shared" si="58"/>
        <v>6435000</v>
      </c>
      <c r="AO46" s="336">
        <f t="shared" si="58"/>
        <v>-2441000</v>
      </c>
    </row>
    <row r="47" spans="1:41" ht="11.25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12"/>
        <v>0</v>
      </c>
      <c r="L47" s="319"/>
      <c r="M47" s="319"/>
      <c r="N47" s="323">
        <f t="shared" si="2"/>
        <v>0</v>
      </c>
      <c r="O47" s="319"/>
      <c r="P47" s="319"/>
      <c r="Q47" s="323">
        <f t="shared" si="3"/>
        <v>0</v>
      </c>
      <c r="R47" s="319"/>
      <c r="S47" s="319"/>
      <c r="T47" s="329">
        <f t="shared" si="4"/>
        <v>0</v>
      </c>
      <c r="U47" s="336">
        <f t="shared" si="56"/>
        <v>0</v>
      </c>
      <c r="V47" s="336">
        <f t="shared" si="56"/>
        <v>0</v>
      </c>
      <c r="W47" s="336">
        <f t="shared" si="56"/>
        <v>0</v>
      </c>
      <c r="X47" s="332"/>
      <c r="Y47" s="332"/>
      <c r="Z47" s="329">
        <f t="shared" si="17"/>
        <v>0</v>
      </c>
      <c r="AA47" s="336">
        <f t="shared" si="59"/>
        <v>0</v>
      </c>
      <c r="AB47" s="336">
        <f t="shared" si="59"/>
        <v>0</v>
      </c>
      <c r="AC47" s="336">
        <f t="shared" si="59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7"/>
        <v>0</v>
      </c>
      <c r="AK47" s="336">
        <f t="shared" si="57"/>
        <v>0</v>
      </c>
      <c r="AL47" s="336">
        <f t="shared" si="57"/>
        <v>0</v>
      </c>
      <c r="AM47" s="336">
        <f t="shared" si="58"/>
        <v>0</v>
      </c>
      <c r="AN47" s="336">
        <f t="shared" si="58"/>
        <v>0</v>
      </c>
      <c r="AO47" s="336">
        <f t="shared" si="58"/>
        <v>0</v>
      </c>
    </row>
    <row r="48" spans="1:41" ht="11.25">
      <c r="A48" s="366">
        <v>41</v>
      </c>
      <c r="B48" s="355" t="s">
        <v>43</v>
      </c>
      <c r="C48" s="163">
        <f>SUM(C49:C57)</f>
        <v>15028000</v>
      </c>
      <c r="D48" s="163">
        <f>SUM(D49:D57)</f>
        <v>7574320</v>
      </c>
      <c r="E48" s="323">
        <f t="shared" si="0"/>
        <v>-7453680</v>
      </c>
      <c r="F48" s="163">
        <f>SUM(F49:F57)</f>
        <v>180608000</v>
      </c>
      <c r="G48" s="163">
        <f>SUM(G49:G57)</f>
        <v>122870514.95</v>
      </c>
      <c r="H48" s="323">
        <f t="shared" si="1"/>
        <v>-57737485.049999997</v>
      </c>
      <c r="I48" s="163">
        <f>SUM(I49:I57)</f>
        <v>0</v>
      </c>
      <c r="J48" s="163">
        <f>SUM(J49:J57)</f>
        <v>0</v>
      </c>
      <c r="K48" s="323">
        <f t="shared" si="12"/>
        <v>0</v>
      </c>
      <c r="L48" s="163">
        <f>SUM(L49:L57)</f>
        <v>0</v>
      </c>
      <c r="M48" s="163">
        <f>SUM(M49:M57)</f>
        <v>0</v>
      </c>
      <c r="N48" s="323">
        <f t="shared" si="2"/>
        <v>0</v>
      </c>
      <c r="O48" s="163">
        <f>SUM(O49:O57)</f>
        <v>0</v>
      </c>
      <c r="P48" s="163">
        <f>SUM(P49:P57)</f>
        <v>0</v>
      </c>
      <c r="Q48" s="323">
        <f t="shared" si="3"/>
        <v>0</v>
      </c>
      <c r="R48" s="163">
        <f>SUM(R49:R57)</f>
        <v>0</v>
      </c>
      <c r="S48" s="163">
        <f>SUM(S49:S57)</f>
        <v>0</v>
      </c>
      <c r="T48" s="329">
        <f t="shared" si="4"/>
        <v>0</v>
      </c>
      <c r="U48" s="337">
        <f t="shared" si="56"/>
        <v>195636000</v>
      </c>
      <c r="V48" s="337">
        <f t="shared" si="56"/>
        <v>130444834.95</v>
      </c>
      <c r="W48" s="337">
        <f t="shared" si="56"/>
        <v>-65191165.049999997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9"/>
        <v>0</v>
      </c>
      <c r="AB48" s="337">
        <f t="shared" si="59"/>
        <v>0</v>
      </c>
      <c r="AC48" s="337">
        <f t="shared" si="59"/>
        <v>0</v>
      </c>
      <c r="AD48" s="331">
        <f>SUM(AD49:AD57)</f>
        <v>182339000</v>
      </c>
      <c r="AE48" s="331">
        <f>SUM(AE49:AE57)</f>
        <v>0</v>
      </c>
      <c r="AF48" s="329">
        <f t="shared" si="19"/>
        <v>-182339000</v>
      </c>
      <c r="AG48" s="331">
        <f>SUM(AG49:AG57)</f>
        <v>378767900</v>
      </c>
      <c r="AH48" s="331">
        <f>SUM(AH49:AH57)</f>
        <v>12300000</v>
      </c>
      <c r="AI48" s="329">
        <f t="shared" si="21"/>
        <v>-366467900</v>
      </c>
      <c r="AJ48" s="337">
        <f t="shared" si="57"/>
        <v>561106900</v>
      </c>
      <c r="AK48" s="337">
        <f t="shared" si="57"/>
        <v>12300000</v>
      </c>
      <c r="AL48" s="337">
        <f t="shared" si="57"/>
        <v>-548806900</v>
      </c>
      <c r="AM48" s="337">
        <f t="shared" si="58"/>
        <v>756742900</v>
      </c>
      <c r="AN48" s="337">
        <f t="shared" si="58"/>
        <v>142744834.94999999</v>
      </c>
      <c r="AO48" s="337">
        <f t="shared" si="58"/>
        <v>-613998065.04999995</v>
      </c>
    </row>
    <row r="49" spans="1:41" ht="11.25">
      <c r="A49" s="368">
        <v>42</v>
      </c>
      <c r="B49" s="369" t="s">
        <v>74</v>
      </c>
      <c r="C49" s="396">
        <v>8300000</v>
      </c>
      <c r="D49" s="397">
        <v>7540820</v>
      </c>
      <c r="E49" s="323">
        <f t="shared" si="0"/>
        <v>-759180</v>
      </c>
      <c r="F49" s="396">
        <v>173200000</v>
      </c>
      <c r="G49" s="396">
        <v>121939969.95</v>
      </c>
      <c r="H49" s="323">
        <f t="shared" si="1"/>
        <v>-51260030.049999997</v>
      </c>
      <c r="I49" s="319"/>
      <c r="J49" s="319"/>
      <c r="K49" s="323">
        <f t="shared" si="12"/>
        <v>0</v>
      </c>
      <c r="L49" s="319"/>
      <c r="M49" s="319"/>
      <c r="N49" s="323">
        <f t="shared" si="2"/>
        <v>0</v>
      </c>
      <c r="O49" s="319"/>
      <c r="P49" s="319"/>
      <c r="Q49" s="323">
        <f t="shared" si="3"/>
        <v>0</v>
      </c>
      <c r="R49" s="319"/>
      <c r="S49" s="319"/>
      <c r="T49" s="329">
        <f t="shared" si="4"/>
        <v>0</v>
      </c>
      <c r="U49" s="336">
        <f t="shared" si="56"/>
        <v>181500000</v>
      </c>
      <c r="V49" s="336">
        <f t="shared" si="56"/>
        <v>129480789.95</v>
      </c>
      <c r="W49" s="336">
        <f t="shared" si="56"/>
        <v>-52019210.049999997</v>
      </c>
      <c r="X49" s="332"/>
      <c r="Y49" s="332"/>
      <c r="Z49" s="329">
        <f t="shared" si="17"/>
        <v>0</v>
      </c>
      <c r="AA49" s="336">
        <f t="shared" si="59"/>
        <v>0</v>
      </c>
      <c r="AB49" s="336">
        <f t="shared" si="59"/>
        <v>0</v>
      </c>
      <c r="AC49" s="336">
        <f t="shared" si="59"/>
        <v>0</v>
      </c>
      <c r="AD49" s="384">
        <v>182339000</v>
      </c>
      <c r="AE49" s="384">
        <v>0</v>
      </c>
      <c r="AF49" s="323">
        <f t="shared" si="19"/>
        <v>-182339000</v>
      </c>
      <c r="AG49" s="384">
        <v>378767900</v>
      </c>
      <c r="AH49" s="386">
        <v>12300000</v>
      </c>
      <c r="AI49" s="329">
        <f t="shared" si="21"/>
        <v>-366467900</v>
      </c>
      <c r="AJ49" s="336">
        <f t="shared" si="57"/>
        <v>561106900</v>
      </c>
      <c r="AK49" s="336">
        <f t="shared" si="57"/>
        <v>12300000</v>
      </c>
      <c r="AL49" s="336">
        <f t="shared" si="57"/>
        <v>-548806900</v>
      </c>
      <c r="AM49" s="336">
        <f t="shared" si="58"/>
        <v>742606900</v>
      </c>
      <c r="AN49" s="336">
        <f t="shared" si="58"/>
        <v>141780789.94999999</v>
      </c>
      <c r="AO49" s="336">
        <f t="shared" si="58"/>
        <v>-600826110.04999995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>
        <v>330000</v>
      </c>
      <c r="G50" s="386">
        <v>0</v>
      </c>
      <c r="H50" s="323">
        <f t="shared" si="1"/>
        <v>-330000</v>
      </c>
      <c r="I50" s="319"/>
      <c r="J50" s="319"/>
      <c r="K50" s="323">
        <f t="shared" si="12"/>
        <v>0</v>
      </c>
      <c r="L50" s="319"/>
      <c r="M50" s="319"/>
      <c r="N50" s="323">
        <f t="shared" si="2"/>
        <v>0</v>
      </c>
      <c r="O50" s="319"/>
      <c r="P50" s="319"/>
      <c r="Q50" s="323">
        <f t="shared" si="3"/>
        <v>0</v>
      </c>
      <c r="R50" s="319"/>
      <c r="S50" s="319"/>
      <c r="T50" s="329">
        <f t="shared" si="4"/>
        <v>0</v>
      </c>
      <c r="U50" s="336">
        <f t="shared" si="56"/>
        <v>330000</v>
      </c>
      <c r="V50" s="336">
        <f t="shared" si="56"/>
        <v>0</v>
      </c>
      <c r="W50" s="336">
        <f t="shared" si="56"/>
        <v>-330000</v>
      </c>
      <c r="X50" s="332"/>
      <c r="Y50" s="332"/>
      <c r="Z50" s="329">
        <f t="shared" si="17"/>
        <v>0</v>
      </c>
      <c r="AA50" s="336">
        <f t="shared" si="59"/>
        <v>0</v>
      </c>
      <c r="AB50" s="336">
        <f t="shared" si="59"/>
        <v>0</v>
      </c>
      <c r="AC50" s="336">
        <f t="shared" si="59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7"/>
        <v>0</v>
      </c>
      <c r="AK50" s="336">
        <f t="shared" si="57"/>
        <v>0</v>
      </c>
      <c r="AL50" s="336">
        <f t="shared" si="57"/>
        <v>0</v>
      </c>
      <c r="AM50" s="336">
        <f t="shared" si="58"/>
        <v>330000</v>
      </c>
      <c r="AN50" s="336">
        <f t="shared" si="58"/>
        <v>0</v>
      </c>
      <c r="AO50" s="336">
        <f t="shared" si="58"/>
        <v>-330000</v>
      </c>
    </row>
    <row r="51" spans="1:41" ht="11.25">
      <c r="A51" s="368">
        <v>44</v>
      </c>
      <c r="B51" s="354" t="s">
        <v>45</v>
      </c>
      <c r="C51" s="319">
        <v>55000</v>
      </c>
      <c r="D51" s="319">
        <v>33500</v>
      </c>
      <c r="E51" s="323">
        <f t="shared" si="0"/>
        <v>-21500</v>
      </c>
      <c r="F51" s="384">
        <v>720000</v>
      </c>
      <c r="G51" s="384">
        <v>712545</v>
      </c>
      <c r="H51" s="323">
        <f t="shared" si="1"/>
        <v>-7455</v>
      </c>
      <c r="I51" s="319"/>
      <c r="J51" s="319"/>
      <c r="K51" s="323">
        <f t="shared" si="12"/>
        <v>0</v>
      </c>
      <c r="L51" s="319"/>
      <c r="M51" s="319"/>
      <c r="N51" s="323">
        <f t="shared" si="2"/>
        <v>0</v>
      </c>
      <c r="O51" s="319"/>
      <c r="P51" s="319"/>
      <c r="Q51" s="323">
        <f t="shared" si="3"/>
        <v>0</v>
      </c>
      <c r="R51" s="319"/>
      <c r="S51" s="319"/>
      <c r="T51" s="329">
        <f t="shared" si="4"/>
        <v>0</v>
      </c>
      <c r="U51" s="336">
        <f t="shared" si="56"/>
        <v>775000</v>
      </c>
      <c r="V51" s="336">
        <f t="shared" si="56"/>
        <v>746045</v>
      </c>
      <c r="W51" s="336">
        <f t="shared" si="56"/>
        <v>-28955</v>
      </c>
      <c r="X51" s="332"/>
      <c r="Y51" s="332"/>
      <c r="Z51" s="329">
        <f t="shared" si="17"/>
        <v>0</v>
      </c>
      <c r="AA51" s="336">
        <f t="shared" si="59"/>
        <v>0</v>
      </c>
      <c r="AB51" s="336">
        <f t="shared" si="59"/>
        <v>0</v>
      </c>
      <c r="AC51" s="336">
        <f t="shared" si="59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7"/>
        <v>0</v>
      </c>
      <c r="AK51" s="336">
        <f t="shared" si="57"/>
        <v>0</v>
      </c>
      <c r="AL51" s="336">
        <f t="shared" si="57"/>
        <v>0</v>
      </c>
      <c r="AM51" s="336">
        <f t="shared" si="58"/>
        <v>775000</v>
      </c>
      <c r="AN51" s="336">
        <f t="shared" si="58"/>
        <v>746045</v>
      </c>
      <c r="AO51" s="336">
        <f t="shared" si="58"/>
        <v>-28955</v>
      </c>
    </row>
    <row r="52" spans="1:41" ht="11.25">
      <c r="A52" s="368">
        <v>45</v>
      </c>
      <c r="B52" s="354" t="s">
        <v>51</v>
      </c>
      <c r="C52" s="384">
        <v>53000</v>
      </c>
      <c r="D52" s="386">
        <v>0</v>
      </c>
      <c r="E52" s="323">
        <f t="shared" si="0"/>
        <v>-53000</v>
      </c>
      <c r="F52" s="384">
        <v>1140000</v>
      </c>
      <c r="G52" s="384">
        <v>0</v>
      </c>
      <c r="H52" s="323">
        <f t="shared" si="1"/>
        <v>-1140000</v>
      </c>
      <c r="I52" s="319"/>
      <c r="J52" s="319"/>
      <c r="K52" s="323">
        <f t="shared" si="12"/>
        <v>0</v>
      </c>
      <c r="L52" s="319"/>
      <c r="M52" s="319"/>
      <c r="N52" s="323">
        <f t="shared" si="2"/>
        <v>0</v>
      </c>
      <c r="O52" s="319"/>
      <c r="P52" s="319"/>
      <c r="Q52" s="323">
        <f t="shared" si="3"/>
        <v>0</v>
      </c>
      <c r="R52" s="319"/>
      <c r="S52" s="319"/>
      <c r="T52" s="329">
        <f t="shared" si="4"/>
        <v>0</v>
      </c>
      <c r="U52" s="336">
        <f t="shared" si="56"/>
        <v>1193000</v>
      </c>
      <c r="V52" s="336">
        <f t="shared" si="56"/>
        <v>0</v>
      </c>
      <c r="W52" s="336">
        <f t="shared" si="56"/>
        <v>-1193000</v>
      </c>
      <c r="X52" s="332"/>
      <c r="Y52" s="332"/>
      <c r="Z52" s="329">
        <f t="shared" si="17"/>
        <v>0</v>
      </c>
      <c r="AA52" s="336">
        <f t="shared" si="59"/>
        <v>0</v>
      </c>
      <c r="AB52" s="336">
        <f t="shared" si="59"/>
        <v>0</v>
      </c>
      <c r="AC52" s="336">
        <f t="shared" si="59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7"/>
        <v>0</v>
      </c>
      <c r="AK52" s="336">
        <f t="shared" si="57"/>
        <v>0</v>
      </c>
      <c r="AL52" s="336">
        <f t="shared" si="57"/>
        <v>0</v>
      </c>
      <c r="AM52" s="336">
        <f t="shared" si="58"/>
        <v>1193000</v>
      </c>
      <c r="AN52" s="336">
        <f t="shared" si="58"/>
        <v>0</v>
      </c>
      <c r="AO52" s="336">
        <f t="shared" si="58"/>
        <v>-1193000</v>
      </c>
    </row>
    <row r="53" spans="1:41" ht="11.25">
      <c r="A53" s="368">
        <v>46</v>
      </c>
      <c r="B53" s="354" t="s">
        <v>46</v>
      </c>
      <c r="C53" s="384">
        <v>20000</v>
      </c>
      <c r="D53" s="386">
        <v>0</v>
      </c>
      <c r="E53" s="323">
        <f t="shared" si="0"/>
        <v>-20000</v>
      </c>
      <c r="F53" s="384">
        <v>218000</v>
      </c>
      <c r="G53" s="384">
        <v>218000</v>
      </c>
      <c r="H53" s="323">
        <f t="shared" si="1"/>
        <v>0</v>
      </c>
      <c r="I53" s="319"/>
      <c r="J53" s="319"/>
      <c r="K53" s="323">
        <f t="shared" si="12"/>
        <v>0</v>
      </c>
      <c r="L53" s="319"/>
      <c r="M53" s="319"/>
      <c r="N53" s="323">
        <f t="shared" si="2"/>
        <v>0</v>
      </c>
      <c r="O53" s="319"/>
      <c r="P53" s="319"/>
      <c r="Q53" s="323">
        <f t="shared" si="3"/>
        <v>0</v>
      </c>
      <c r="R53" s="319"/>
      <c r="S53" s="319"/>
      <c r="T53" s="329">
        <f t="shared" si="4"/>
        <v>0</v>
      </c>
      <c r="U53" s="336">
        <f t="shared" si="56"/>
        <v>238000</v>
      </c>
      <c r="V53" s="336">
        <f t="shared" si="56"/>
        <v>218000</v>
      </c>
      <c r="W53" s="336">
        <f t="shared" si="56"/>
        <v>-20000</v>
      </c>
      <c r="X53" s="332"/>
      <c r="Y53" s="332"/>
      <c r="Z53" s="329">
        <f t="shared" si="17"/>
        <v>0</v>
      </c>
      <c r="AA53" s="336">
        <f t="shared" si="59"/>
        <v>0</v>
      </c>
      <c r="AB53" s="336">
        <f t="shared" si="59"/>
        <v>0</v>
      </c>
      <c r="AC53" s="336">
        <f t="shared" si="59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7"/>
        <v>0</v>
      </c>
      <c r="AK53" s="336">
        <f t="shared" si="57"/>
        <v>0</v>
      </c>
      <c r="AL53" s="336">
        <f t="shared" si="57"/>
        <v>0</v>
      </c>
      <c r="AM53" s="336">
        <f t="shared" si="58"/>
        <v>238000</v>
      </c>
      <c r="AN53" s="336">
        <f t="shared" si="58"/>
        <v>218000</v>
      </c>
      <c r="AO53" s="336">
        <f t="shared" si="58"/>
        <v>-20000</v>
      </c>
    </row>
    <row r="54" spans="1:41" ht="11.25">
      <c r="A54" s="368">
        <v>47</v>
      </c>
      <c r="B54" s="354" t="s">
        <v>47</v>
      </c>
      <c r="C54" s="384">
        <v>6600000</v>
      </c>
      <c r="D54" s="386">
        <v>0</v>
      </c>
      <c r="E54" s="323">
        <f t="shared" si="0"/>
        <v>-6600000</v>
      </c>
      <c r="F54" s="319"/>
      <c r="G54" s="319"/>
      <c r="H54" s="323">
        <f t="shared" si="1"/>
        <v>0</v>
      </c>
      <c r="I54" s="319"/>
      <c r="J54" s="319"/>
      <c r="K54" s="323">
        <f t="shared" si="12"/>
        <v>0</v>
      </c>
      <c r="L54" s="319"/>
      <c r="M54" s="319"/>
      <c r="N54" s="323">
        <f t="shared" si="2"/>
        <v>0</v>
      </c>
      <c r="O54" s="319"/>
      <c r="P54" s="319"/>
      <c r="Q54" s="323">
        <f t="shared" si="3"/>
        <v>0</v>
      </c>
      <c r="R54" s="319"/>
      <c r="S54" s="319"/>
      <c r="T54" s="329">
        <f t="shared" si="4"/>
        <v>0</v>
      </c>
      <c r="U54" s="336">
        <f t="shared" si="56"/>
        <v>6600000</v>
      </c>
      <c r="V54" s="336">
        <f t="shared" si="56"/>
        <v>0</v>
      </c>
      <c r="W54" s="336">
        <f t="shared" si="56"/>
        <v>-6600000</v>
      </c>
      <c r="X54" s="332"/>
      <c r="Y54" s="332"/>
      <c r="Z54" s="329">
        <f t="shared" si="17"/>
        <v>0</v>
      </c>
      <c r="AA54" s="336">
        <f t="shared" si="59"/>
        <v>0</v>
      </c>
      <c r="AB54" s="336">
        <f t="shared" si="59"/>
        <v>0</v>
      </c>
      <c r="AC54" s="336">
        <f t="shared" si="59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7"/>
        <v>0</v>
      </c>
      <c r="AK54" s="336">
        <f t="shared" si="57"/>
        <v>0</v>
      </c>
      <c r="AL54" s="336">
        <f t="shared" si="57"/>
        <v>0</v>
      </c>
      <c r="AM54" s="336">
        <f t="shared" si="58"/>
        <v>6600000</v>
      </c>
      <c r="AN54" s="336">
        <f t="shared" si="58"/>
        <v>0</v>
      </c>
      <c r="AO54" s="336">
        <f t="shared" si="58"/>
        <v>-6600000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>
        <v>5000000</v>
      </c>
      <c r="G55" s="384">
        <v>0</v>
      </c>
      <c r="H55" s="323">
        <f t="shared" si="1"/>
        <v>-5000000</v>
      </c>
      <c r="I55" s="319"/>
      <c r="J55" s="319"/>
      <c r="K55" s="323">
        <f t="shared" si="12"/>
        <v>0</v>
      </c>
      <c r="L55" s="319"/>
      <c r="M55" s="319"/>
      <c r="N55" s="323">
        <f t="shared" si="2"/>
        <v>0</v>
      </c>
      <c r="O55" s="319"/>
      <c r="P55" s="319"/>
      <c r="Q55" s="323">
        <f t="shared" si="3"/>
        <v>0</v>
      </c>
      <c r="R55" s="319"/>
      <c r="S55" s="319"/>
      <c r="T55" s="329">
        <f t="shared" si="4"/>
        <v>0</v>
      </c>
      <c r="U55" s="336">
        <f t="shared" ref="U55:W73" si="60">SUM(C55+F55+I55+L55+O55+R55)</f>
        <v>5000000</v>
      </c>
      <c r="V55" s="336">
        <f t="shared" si="60"/>
        <v>0</v>
      </c>
      <c r="W55" s="336">
        <f t="shared" si="60"/>
        <v>-5000000</v>
      </c>
      <c r="X55" s="332"/>
      <c r="Y55" s="332"/>
      <c r="Z55" s="329">
        <f t="shared" si="17"/>
        <v>0</v>
      </c>
      <c r="AA55" s="336">
        <f t="shared" si="59"/>
        <v>0</v>
      </c>
      <c r="AB55" s="336">
        <f t="shared" si="59"/>
        <v>0</v>
      </c>
      <c r="AC55" s="336">
        <f t="shared" si="59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1">SUM(AD55+AG55)</f>
        <v>0</v>
      </c>
      <c r="AK55" s="336">
        <f t="shared" si="61"/>
        <v>0</v>
      </c>
      <c r="AL55" s="336">
        <f t="shared" si="61"/>
        <v>0</v>
      </c>
      <c r="AM55" s="336">
        <f t="shared" ref="AM55:AO73" si="62">SUM(U55+AA55+AJ55)</f>
        <v>5000000</v>
      </c>
      <c r="AN55" s="336">
        <f t="shared" si="62"/>
        <v>0</v>
      </c>
      <c r="AO55" s="336">
        <f t="shared" si="62"/>
        <v>-5000000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12"/>
        <v>0</v>
      </c>
      <c r="L56" s="319"/>
      <c r="M56" s="319"/>
      <c r="N56" s="323">
        <f t="shared" si="2"/>
        <v>0</v>
      </c>
      <c r="O56" s="319"/>
      <c r="P56" s="319"/>
      <c r="Q56" s="323">
        <f t="shared" si="3"/>
        <v>0</v>
      </c>
      <c r="R56" s="319"/>
      <c r="S56" s="319"/>
      <c r="T56" s="329">
        <f t="shared" si="4"/>
        <v>0</v>
      </c>
      <c r="U56" s="336">
        <f t="shared" si="60"/>
        <v>0</v>
      </c>
      <c r="V56" s="336">
        <f t="shared" si="60"/>
        <v>0</v>
      </c>
      <c r="W56" s="336">
        <f t="shared" si="60"/>
        <v>0</v>
      </c>
      <c r="X56" s="332"/>
      <c r="Y56" s="332"/>
      <c r="Z56" s="329">
        <f t="shared" si="17"/>
        <v>0</v>
      </c>
      <c r="AA56" s="336">
        <f t="shared" si="59"/>
        <v>0</v>
      </c>
      <c r="AB56" s="336">
        <f t="shared" si="59"/>
        <v>0</v>
      </c>
      <c r="AC56" s="336">
        <f t="shared" si="59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1"/>
        <v>0</v>
      </c>
      <c r="AK56" s="336">
        <f t="shared" si="61"/>
        <v>0</v>
      </c>
      <c r="AL56" s="336">
        <f t="shared" si="61"/>
        <v>0</v>
      </c>
      <c r="AM56" s="336">
        <f t="shared" si="62"/>
        <v>0</v>
      </c>
      <c r="AN56" s="336">
        <f t="shared" si="62"/>
        <v>0</v>
      </c>
      <c r="AO56" s="336">
        <f t="shared" si="62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12"/>
        <v>0</v>
      </c>
      <c r="L57" s="319"/>
      <c r="M57" s="319"/>
      <c r="N57" s="323">
        <f t="shared" si="2"/>
        <v>0</v>
      </c>
      <c r="O57" s="319"/>
      <c r="P57" s="319"/>
      <c r="Q57" s="323">
        <f t="shared" si="3"/>
        <v>0</v>
      </c>
      <c r="R57" s="319"/>
      <c r="S57" s="319"/>
      <c r="T57" s="329">
        <f t="shared" si="4"/>
        <v>0</v>
      </c>
      <c r="U57" s="336">
        <f t="shared" si="60"/>
        <v>0</v>
      </c>
      <c r="V57" s="336">
        <f t="shared" si="60"/>
        <v>0</v>
      </c>
      <c r="W57" s="336">
        <f t="shared" si="60"/>
        <v>0</v>
      </c>
      <c r="X57" s="332"/>
      <c r="Y57" s="332"/>
      <c r="Z57" s="329">
        <f t="shared" si="17"/>
        <v>0</v>
      </c>
      <c r="AA57" s="336">
        <f t="shared" si="59"/>
        <v>0</v>
      </c>
      <c r="AB57" s="336">
        <f t="shared" si="59"/>
        <v>0</v>
      </c>
      <c r="AC57" s="336">
        <f t="shared" si="59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1"/>
        <v>0</v>
      </c>
      <c r="AK57" s="336">
        <f t="shared" si="61"/>
        <v>0</v>
      </c>
      <c r="AL57" s="336">
        <f t="shared" si="61"/>
        <v>0</v>
      </c>
      <c r="AM57" s="336">
        <f t="shared" si="62"/>
        <v>0</v>
      </c>
      <c r="AN57" s="336">
        <f t="shared" si="62"/>
        <v>0</v>
      </c>
      <c r="AO57" s="336">
        <f t="shared" si="62"/>
        <v>0</v>
      </c>
    </row>
    <row r="58" spans="1:41" ht="11.25">
      <c r="A58" s="366">
        <v>51</v>
      </c>
      <c r="B58" s="355" t="s">
        <v>52</v>
      </c>
      <c r="C58" s="163">
        <f>SUM(C59:C60)</f>
        <v>25500000</v>
      </c>
      <c r="D58" s="163">
        <f>SUM(D59:D60)</f>
        <v>4843390</v>
      </c>
      <c r="E58" s="323">
        <f t="shared" si="0"/>
        <v>-20656610</v>
      </c>
      <c r="F58" s="163">
        <f>SUM(F59:F60)</f>
        <v>8400000</v>
      </c>
      <c r="G58" s="163">
        <f>SUM(G59:G60)</f>
        <v>6320290</v>
      </c>
      <c r="H58" s="323">
        <f t="shared" si="1"/>
        <v>-2079710</v>
      </c>
      <c r="I58" s="163">
        <f>SUM(I59:I60)</f>
        <v>0</v>
      </c>
      <c r="J58" s="163">
        <f>SUM(J59:J60)</f>
        <v>0</v>
      </c>
      <c r="K58" s="323">
        <f t="shared" si="12"/>
        <v>0</v>
      </c>
      <c r="L58" s="163">
        <f>SUM(L59:L60)</f>
        <v>0</v>
      </c>
      <c r="M58" s="163">
        <f>SUM(M59:M60)</f>
        <v>0</v>
      </c>
      <c r="N58" s="323">
        <f t="shared" si="2"/>
        <v>0</v>
      </c>
      <c r="O58" s="163">
        <f>SUM(O59:O60)</f>
        <v>0</v>
      </c>
      <c r="P58" s="163">
        <f>SUM(P59:P60)</f>
        <v>0</v>
      </c>
      <c r="Q58" s="323">
        <f t="shared" si="3"/>
        <v>0</v>
      </c>
      <c r="R58" s="163">
        <f>SUM(R59:R60)</f>
        <v>0</v>
      </c>
      <c r="S58" s="163">
        <f>SUM(S59:S60)</f>
        <v>0</v>
      </c>
      <c r="T58" s="329">
        <f t="shared" si="4"/>
        <v>0</v>
      </c>
      <c r="U58" s="337">
        <f t="shared" si="60"/>
        <v>33900000</v>
      </c>
      <c r="V58" s="337">
        <f t="shared" si="60"/>
        <v>11163680</v>
      </c>
      <c r="W58" s="337">
        <f t="shared" si="60"/>
        <v>-22736320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9"/>
        <v>0</v>
      </c>
      <c r="AB58" s="337">
        <f t="shared" si="59"/>
        <v>0</v>
      </c>
      <c r="AC58" s="337">
        <f t="shared" si="59"/>
        <v>0</v>
      </c>
      <c r="AD58" s="401">
        <f>SUM(AD59:AD60)</f>
        <v>0</v>
      </c>
      <c r="AE58" s="401">
        <f>SUM(AE59:AE60)</f>
        <v>0</v>
      </c>
      <c r="AF58" s="323">
        <f t="shared" si="19"/>
        <v>0</v>
      </c>
      <c r="AG58" s="401">
        <f>SUM(AG59:AG60)</f>
        <v>0</v>
      </c>
      <c r="AH58" s="401">
        <f>SUM(AH59:AH60)</f>
        <v>0</v>
      </c>
      <c r="AI58" s="329">
        <f t="shared" si="21"/>
        <v>0</v>
      </c>
      <c r="AJ58" s="337">
        <f t="shared" si="61"/>
        <v>0</v>
      </c>
      <c r="AK58" s="337">
        <f t="shared" si="61"/>
        <v>0</v>
      </c>
      <c r="AL58" s="337">
        <f t="shared" si="61"/>
        <v>0</v>
      </c>
      <c r="AM58" s="337">
        <f t="shared" si="62"/>
        <v>33900000</v>
      </c>
      <c r="AN58" s="337">
        <f t="shared" si="62"/>
        <v>11163680</v>
      </c>
      <c r="AO58" s="337">
        <f t="shared" si="62"/>
        <v>-22736320</v>
      </c>
    </row>
    <row r="59" spans="1:41" ht="11.25">
      <c r="A59" s="368">
        <v>52</v>
      </c>
      <c r="B59" s="353" t="s">
        <v>75</v>
      </c>
      <c r="C59" s="384">
        <v>21000000</v>
      </c>
      <c r="D59" s="384">
        <v>1917400</v>
      </c>
      <c r="E59" s="323">
        <f t="shared" si="0"/>
        <v>-19082600</v>
      </c>
      <c r="F59" s="396">
        <v>6100000</v>
      </c>
      <c r="G59" s="396">
        <v>5320290</v>
      </c>
      <c r="H59" s="323">
        <f t="shared" si="1"/>
        <v>-779710</v>
      </c>
      <c r="I59" s="319"/>
      <c r="J59" s="319"/>
      <c r="K59" s="323">
        <f t="shared" si="12"/>
        <v>0</v>
      </c>
      <c r="L59" s="319"/>
      <c r="M59" s="319"/>
      <c r="N59" s="323">
        <f t="shared" si="2"/>
        <v>0</v>
      </c>
      <c r="O59" s="319"/>
      <c r="P59" s="319"/>
      <c r="Q59" s="323">
        <f t="shared" si="3"/>
        <v>0</v>
      </c>
      <c r="R59" s="319"/>
      <c r="S59" s="319"/>
      <c r="T59" s="329">
        <f t="shared" si="4"/>
        <v>0</v>
      </c>
      <c r="U59" s="336">
        <f t="shared" si="60"/>
        <v>27100000</v>
      </c>
      <c r="V59" s="336">
        <f t="shared" si="60"/>
        <v>7237690</v>
      </c>
      <c r="W59" s="336">
        <f t="shared" si="60"/>
        <v>-19862310</v>
      </c>
      <c r="X59" s="332"/>
      <c r="Y59" s="332"/>
      <c r="Z59" s="329">
        <f t="shared" si="17"/>
        <v>0</v>
      </c>
      <c r="AA59" s="336">
        <f t="shared" si="59"/>
        <v>0</v>
      </c>
      <c r="AB59" s="336">
        <f t="shared" si="59"/>
        <v>0</v>
      </c>
      <c r="AC59" s="336">
        <f t="shared" si="59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1"/>
        <v>0</v>
      </c>
      <c r="AK59" s="336">
        <f t="shared" si="61"/>
        <v>0</v>
      </c>
      <c r="AL59" s="336">
        <f t="shared" si="61"/>
        <v>0</v>
      </c>
      <c r="AM59" s="336">
        <f t="shared" si="62"/>
        <v>27100000</v>
      </c>
      <c r="AN59" s="336">
        <f t="shared" si="62"/>
        <v>7237690</v>
      </c>
      <c r="AO59" s="336">
        <f t="shared" si="62"/>
        <v>-19862310</v>
      </c>
    </row>
    <row r="60" spans="1:41" ht="11.25">
      <c r="A60" s="368">
        <v>53</v>
      </c>
      <c r="B60" s="353" t="s">
        <v>53</v>
      </c>
      <c r="C60" s="396">
        <v>4500000</v>
      </c>
      <c r="D60" s="396">
        <v>2925990</v>
      </c>
      <c r="E60" s="323">
        <f t="shared" si="0"/>
        <v>-1574010</v>
      </c>
      <c r="F60" s="396">
        <v>2300000</v>
      </c>
      <c r="G60" s="397">
        <v>1000000</v>
      </c>
      <c r="H60" s="323">
        <f t="shared" si="1"/>
        <v>-1300000</v>
      </c>
      <c r="I60" s="319"/>
      <c r="J60" s="319"/>
      <c r="K60" s="323">
        <f t="shared" si="12"/>
        <v>0</v>
      </c>
      <c r="L60" s="319"/>
      <c r="M60" s="319"/>
      <c r="N60" s="323">
        <f t="shared" si="2"/>
        <v>0</v>
      </c>
      <c r="O60" s="319"/>
      <c r="P60" s="319"/>
      <c r="Q60" s="323">
        <f t="shared" si="3"/>
        <v>0</v>
      </c>
      <c r="R60" s="319"/>
      <c r="S60" s="319"/>
      <c r="T60" s="329">
        <f t="shared" si="4"/>
        <v>0</v>
      </c>
      <c r="U60" s="336">
        <f t="shared" si="60"/>
        <v>6800000</v>
      </c>
      <c r="V60" s="336">
        <f t="shared" si="60"/>
        <v>3925990</v>
      </c>
      <c r="W60" s="336">
        <f t="shared" si="60"/>
        <v>-2874010</v>
      </c>
      <c r="X60" s="332"/>
      <c r="Y60" s="332"/>
      <c r="Z60" s="329"/>
      <c r="AA60" s="336">
        <f t="shared" si="59"/>
        <v>0</v>
      </c>
      <c r="AB60" s="336">
        <f t="shared" si="59"/>
        <v>0</v>
      </c>
      <c r="AC60" s="336">
        <f t="shared" si="59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1"/>
        <v>0</v>
      </c>
      <c r="AK60" s="336">
        <f t="shared" si="61"/>
        <v>0</v>
      </c>
      <c r="AL60" s="336">
        <f t="shared" si="61"/>
        <v>0</v>
      </c>
      <c r="AM60" s="336">
        <f t="shared" si="62"/>
        <v>6800000</v>
      </c>
      <c r="AN60" s="336">
        <f t="shared" si="62"/>
        <v>3925990</v>
      </c>
      <c r="AO60" s="336">
        <f t="shared" si="62"/>
        <v>-2874010</v>
      </c>
    </row>
    <row r="61" spans="1:41" ht="11.25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2"/>
        <v>0</v>
      </c>
      <c r="AN61" s="336"/>
      <c r="AO61" s="336"/>
    </row>
    <row r="62" spans="1:41" ht="11.25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2"/>
        <v>0</v>
      </c>
      <c r="AN62" s="336"/>
      <c r="AO62" s="336"/>
    </row>
    <row r="63" spans="1:41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12"/>
        <v>0</v>
      </c>
      <c r="L63" s="163">
        <f>SUM(L64:L65)</f>
        <v>0</v>
      </c>
      <c r="M63" s="163">
        <f>SUM(M64:M65)</f>
        <v>0</v>
      </c>
      <c r="N63" s="323">
        <f t="shared" si="2"/>
        <v>0</v>
      </c>
      <c r="O63" s="163">
        <f>SUM(O64:O65)</f>
        <v>0</v>
      </c>
      <c r="P63" s="163">
        <f>SUM(P64:P65)</f>
        <v>0</v>
      </c>
      <c r="Q63" s="323">
        <f t="shared" si="3"/>
        <v>0</v>
      </c>
      <c r="R63" s="163">
        <f>SUM(R64:R65)</f>
        <v>0</v>
      </c>
      <c r="S63" s="163">
        <f>SUM(S64:S65)</f>
        <v>0</v>
      </c>
      <c r="T63" s="329">
        <f t="shared" si="4"/>
        <v>0</v>
      </c>
      <c r="U63" s="337">
        <f t="shared" si="60"/>
        <v>0</v>
      </c>
      <c r="V63" s="337">
        <f t="shared" si="60"/>
        <v>0</v>
      </c>
      <c r="W63" s="337">
        <f t="shared" si="60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3">SUM(X63)</f>
        <v>0</v>
      </c>
      <c r="AB63" s="337">
        <f t="shared" si="63"/>
        <v>0</v>
      </c>
      <c r="AC63" s="337">
        <f t="shared" si="63"/>
        <v>0</v>
      </c>
      <c r="AD63" s="163">
        <f>SUM(AD64:AD65)</f>
        <v>0</v>
      </c>
      <c r="AE63" s="163">
        <f>SUM(AE64:AE65)</f>
        <v>0</v>
      </c>
      <c r="AF63" s="323">
        <f t="shared" si="19"/>
        <v>0</v>
      </c>
      <c r="AG63" s="163">
        <f>SUM(AG64:AG65)</f>
        <v>0</v>
      </c>
      <c r="AH63" s="163">
        <f>SUM(AH64:AH65)</f>
        <v>0</v>
      </c>
      <c r="AI63" s="329">
        <f t="shared" si="21"/>
        <v>0</v>
      </c>
      <c r="AJ63" s="337">
        <f t="shared" si="61"/>
        <v>0</v>
      </c>
      <c r="AK63" s="337">
        <f t="shared" si="61"/>
        <v>0</v>
      </c>
      <c r="AL63" s="337">
        <f t="shared" si="61"/>
        <v>0</v>
      </c>
      <c r="AM63" s="337">
        <f t="shared" si="62"/>
        <v>0</v>
      </c>
      <c r="AN63" s="337">
        <f t="shared" si="62"/>
        <v>0</v>
      </c>
      <c r="AO63" s="337">
        <f t="shared" si="62"/>
        <v>0</v>
      </c>
    </row>
    <row r="64" spans="1:41" ht="11.25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12"/>
        <v>0</v>
      </c>
      <c r="L64" s="319"/>
      <c r="M64" s="319"/>
      <c r="N64" s="323">
        <f t="shared" si="2"/>
        <v>0</v>
      </c>
      <c r="O64" s="319"/>
      <c r="P64" s="319"/>
      <c r="Q64" s="323">
        <f t="shared" si="3"/>
        <v>0</v>
      </c>
      <c r="R64" s="319"/>
      <c r="S64" s="319"/>
      <c r="T64" s="329">
        <f t="shared" si="4"/>
        <v>0</v>
      </c>
      <c r="U64" s="336">
        <f t="shared" si="60"/>
        <v>0</v>
      </c>
      <c r="V64" s="336">
        <f t="shared" si="60"/>
        <v>0</v>
      </c>
      <c r="W64" s="336">
        <f t="shared" si="60"/>
        <v>0</v>
      </c>
      <c r="X64" s="332"/>
      <c r="Y64" s="332"/>
      <c r="Z64" s="329">
        <f t="shared" si="17"/>
        <v>0</v>
      </c>
      <c r="AA64" s="336">
        <f t="shared" si="63"/>
        <v>0</v>
      </c>
      <c r="AB64" s="336">
        <f t="shared" si="63"/>
        <v>0</v>
      </c>
      <c r="AC64" s="336">
        <f t="shared" si="63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1"/>
        <v>0</v>
      </c>
      <c r="AK64" s="336">
        <f t="shared" si="61"/>
        <v>0</v>
      </c>
      <c r="AL64" s="336">
        <f t="shared" si="61"/>
        <v>0</v>
      </c>
      <c r="AM64" s="336">
        <f t="shared" si="62"/>
        <v>0</v>
      </c>
      <c r="AN64" s="336">
        <f t="shared" si="62"/>
        <v>0</v>
      </c>
      <c r="AO64" s="336">
        <f t="shared" si="62"/>
        <v>0</v>
      </c>
    </row>
    <row r="65" spans="1:41" ht="11.25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12"/>
        <v>0</v>
      </c>
      <c r="L65" s="319"/>
      <c r="M65" s="319"/>
      <c r="N65" s="323">
        <f t="shared" si="2"/>
        <v>0</v>
      </c>
      <c r="O65" s="319"/>
      <c r="P65" s="319"/>
      <c r="Q65" s="323">
        <f t="shared" si="3"/>
        <v>0</v>
      </c>
      <c r="R65" s="319"/>
      <c r="S65" s="319"/>
      <c r="T65" s="329">
        <f t="shared" si="4"/>
        <v>0</v>
      </c>
      <c r="U65" s="336">
        <f t="shared" si="60"/>
        <v>0</v>
      </c>
      <c r="V65" s="336">
        <f t="shared" si="60"/>
        <v>0</v>
      </c>
      <c r="W65" s="336">
        <f t="shared" si="60"/>
        <v>0</v>
      </c>
      <c r="X65" s="332"/>
      <c r="Y65" s="332"/>
      <c r="Z65" s="329">
        <f t="shared" si="17"/>
        <v>0</v>
      </c>
      <c r="AA65" s="336">
        <f t="shared" si="63"/>
        <v>0</v>
      </c>
      <c r="AB65" s="336">
        <f t="shared" si="63"/>
        <v>0</v>
      </c>
      <c r="AC65" s="336">
        <f t="shared" si="63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1"/>
        <v>0</v>
      </c>
      <c r="AK65" s="336">
        <f t="shared" si="61"/>
        <v>0</v>
      </c>
      <c r="AL65" s="336">
        <f t="shared" si="61"/>
        <v>0</v>
      </c>
      <c r="AM65" s="336">
        <f t="shared" si="62"/>
        <v>0</v>
      </c>
      <c r="AN65" s="336">
        <f t="shared" si="62"/>
        <v>0</v>
      </c>
      <c r="AO65" s="336">
        <f t="shared" si="62"/>
        <v>0</v>
      </c>
    </row>
    <row r="66" spans="1:41" ht="11.25">
      <c r="A66" s="366">
        <v>57</v>
      </c>
      <c r="B66" s="355" t="s">
        <v>78</v>
      </c>
      <c r="C66" s="163">
        <f>SUM(C67:C74)</f>
        <v>600000</v>
      </c>
      <c r="D66" s="163">
        <f>SUM(D67:D74)</f>
        <v>0</v>
      </c>
      <c r="E66" s="323">
        <f t="shared" si="0"/>
        <v>-600000</v>
      </c>
      <c r="F66" s="163">
        <f>SUM(F67:F74)</f>
        <v>800000</v>
      </c>
      <c r="G66" s="163">
        <f>SUM(G67:G74)</f>
        <v>0</v>
      </c>
      <c r="H66" s="323">
        <f t="shared" si="1"/>
        <v>-800000</v>
      </c>
      <c r="I66" s="163">
        <f>SUM(I67:I74)</f>
        <v>0</v>
      </c>
      <c r="J66" s="163">
        <f>SUM(J67:J74)</f>
        <v>0</v>
      </c>
      <c r="K66" s="323">
        <f t="shared" si="12"/>
        <v>0</v>
      </c>
      <c r="L66" s="163">
        <f>SUM(L67:L74)</f>
        <v>0</v>
      </c>
      <c r="M66" s="163">
        <f>SUM(M67:M74)</f>
        <v>0</v>
      </c>
      <c r="N66" s="323">
        <f t="shared" si="2"/>
        <v>0</v>
      </c>
      <c r="O66" s="163">
        <f>SUM(O67:O74)</f>
        <v>0</v>
      </c>
      <c r="P66" s="163">
        <f>SUM(P67:P74)</f>
        <v>0</v>
      </c>
      <c r="Q66" s="323">
        <f t="shared" si="3"/>
        <v>0</v>
      </c>
      <c r="R66" s="163">
        <f>SUM(R67:R74)</f>
        <v>0</v>
      </c>
      <c r="S66" s="163">
        <f>SUM(S67:S74)</f>
        <v>0</v>
      </c>
      <c r="T66" s="329">
        <f t="shared" si="4"/>
        <v>0</v>
      </c>
      <c r="U66" s="337">
        <f t="shared" si="60"/>
        <v>1400000</v>
      </c>
      <c r="V66" s="337">
        <f t="shared" si="60"/>
        <v>0</v>
      </c>
      <c r="W66" s="337">
        <f t="shared" si="60"/>
        <v>-1400000</v>
      </c>
      <c r="X66" s="331">
        <f>SUM(X67:X74)</f>
        <v>923815800</v>
      </c>
      <c r="Y66" s="331">
        <f>SUM(Y67:Y74)</f>
        <v>167127588.80000001</v>
      </c>
      <c r="Z66" s="329">
        <f t="shared" si="17"/>
        <v>-756688211.20000005</v>
      </c>
      <c r="AA66" s="337">
        <f t="shared" si="63"/>
        <v>923815800</v>
      </c>
      <c r="AB66" s="337">
        <f t="shared" si="63"/>
        <v>167127588.80000001</v>
      </c>
      <c r="AC66" s="337">
        <f t="shared" si="63"/>
        <v>-756688211.20000005</v>
      </c>
      <c r="AD66" s="163">
        <f>SUM(AD67:AD74)</f>
        <v>0</v>
      </c>
      <c r="AE66" s="163">
        <f>SUM(AE67:AE74)</f>
        <v>0</v>
      </c>
      <c r="AF66" s="323">
        <f t="shared" si="19"/>
        <v>0</v>
      </c>
      <c r="AG66" s="163">
        <f>SUM(AG67:AG74)</f>
        <v>0</v>
      </c>
      <c r="AH66" s="163">
        <f>SUM(AH67:AH74)</f>
        <v>0</v>
      </c>
      <c r="AI66" s="329">
        <f t="shared" si="21"/>
        <v>0</v>
      </c>
      <c r="AJ66" s="337">
        <f t="shared" si="61"/>
        <v>0</v>
      </c>
      <c r="AK66" s="337">
        <f t="shared" si="61"/>
        <v>0</v>
      </c>
      <c r="AL66" s="337">
        <f t="shared" si="61"/>
        <v>0</v>
      </c>
      <c r="AM66" s="337">
        <f t="shared" si="62"/>
        <v>925215800</v>
      </c>
      <c r="AN66" s="337">
        <f t="shared" si="62"/>
        <v>167127588.80000001</v>
      </c>
      <c r="AO66" s="337">
        <f t="shared" si="62"/>
        <v>-758088211.20000005</v>
      </c>
    </row>
    <row r="67" spans="1:41" ht="11.25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12"/>
        <v>0</v>
      </c>
      <c r="L67" s="319"/>
      <c r="M67" s="319"/>
      <c r="N67" s="323">
        <f t="shared" si="2"/>
        <v>0</v>
      </c>
      <c r="O67" s="319"/>
      <c r="P67" s="319"/>
      <c r="Q67" s="323">
        <f t="shared" si="3"/>
        <v>0</v>
      </c>
      <c r="R67" s="319"/>
      <c r="S67" s="319"/>
      <c r="T67" s="329">
        <f t="shared" si="4"/>
        <v>0</v>
      </c>
      <c r="U67" s="336">
        <f t="shared" si="60"/>
        <v>0</v>
      </c>
      <c r="V67" s="336">
        <f t="shared" si="60"/>
        <v>0</v>
      </c>
      <c r="W67" s="336">
        <f t="shared" si="60"/>
        <v>0</v>
      </c>
      <c r="X67" s="396">
        <v>923815800</v>
      </c>
      <c r="Y67" s="397">
        <v>167127588.80000001</v>
      </c>
      <c r="Z67" s="329">
        <f t="shared" si="17"/>
        <v>-756688211.20000005</v>
      </c>
      <c r="AA67" s="336">
        <f t="shared" si="63"/>
        <v>923815800</v>
      </c>
      <c r="AB67" s="336">
        <f t="shared" si="63"/>
        <v>167127588.80000001</v>
      </c>
      <c r="AC67" s="336">
        <f t="shared" si="63"/>
        <v>-756688211.20000005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1"/>
        <v>0</v>
      </c>
      <c r="AK67" s="336">
        <f t="shared" si="61"/>
        <v>0</v>
      </c>
      <c r="AL67" s="336">
        <f t="shared" si="61"/>
        <v>0</v>
      </c>
      <c r="AM67" s="336">
        <f t="shared" si="62"/>
        <v>923815800</v>
      </c>
      <c r="AN67" s="336">
        <f t="shared" si="62"/>
        <v>167127588.80000001</v>
      </c>
      <c r="AO67" s="336">
        <f t="shared" si="62"/>
        <v>-756688211.20000005</v>
      </c>
    </row>
    <row r="68" spans="1:41" ht="11.25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12"/>
        <v>0</v>
      </c>
      <c r="L68" s="319"/>
      <c r="M68" s="319"/>
      <c r="N68" s="323">
        <f t="shared" si="2"/>
        <v>0</v>
      </c>
      <c r="O68" s="319"/>
      <c r="P68" s="319"/>
      <c r="Q68" s="323">
        <f t="shared" si="3"/>
        <v>0</v>
      </c>
      <c r="R68" s="319"/>
      <c r="S68" s="319"/>
      <c r="T68" s="329">
        <f t="shared" si="4"/>
        <v>0</v>
      </c>
      <c r="U68" s="336">
        <f t="shared" si="60"/>
        <v>0</v>
      </c>
      <c r="V68" s="336">
        <f t="shared" si="60"/>
        <v>0</v>
      </c>
      <c r="W68" s="336">
        <f t="shared" si="60"/>
        <v>0</v>
      </c>
      <c r="X68" s="319"/>
      <c r="Y68" s="319"/>
      <c r="Z68" s="329">
        <f t="shared" si="17"/>
        <v>0</v>
      </c>
      <c r="AA68" s="336">
        <f t="shared" si="63"/>
        <v>0</v>
      </c>
      <c r="AB68" s="336">
        <f t="shared" si="63"/>
        <v>0</v>
      </c>
      <c r="AC68" s="336">
        <f t="shared" si="63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1"/>
        <v>0</v>
      </c>
      <c r="AK68" s="336">
        <f t="shared" si="61"/>
        <v>0</v>
      </c>
      <c r="AL68" s="336">
        <f t="shared" si="61"/>
        <v>0</v>
      </c>
      <c r="AM68" s="336">
        <f t="shared" si="62"/>
        <v>0</v>
      </c>
      <c r="AN68" s="336">
        <f t="shared" si="62"/>
        <v>0</v>
      </c>
      <c r="AO68" s="336">
        <f t="shared" si="62"/>
        <v>0</v>
      </c>
    </row>
    <row r="69" spans="1:41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12"/>
        <v>0</v>
      </c>
      <c r="L70" s="319"/>
      <c r="M70" s="319"/>
      <c r="N70" s="323">
        <f t="shared" si="2"/>
        <v>0</v>
      </c>
      <c r="O70" s="319"/>
      <c r="P70" s="319"/>
      <c r="Q70" s="323">
        <f t="shared" si="3"/>
        <v>0</v>
      </c>
      <c r="R70" s="319"/>
      <c r="S70" s="319"/>
      <c r="T70" s="329">
        <f t="shared" si="4"/>
        <v>0</v>
      </c>
      <c r="U70" s="336">
        <f t="shared" si="60"/>
        <v>0</v>
      </c>
      <c r="V70" s="336">
        <f t="shared" si="60"/>
        <v>0</v>
      </c>
      <c r="W70" s="336">
        <f t="shared" si="60"/>
        <v>0</v>
      </c>
      <c r="X70" s="319"/>
      <c r="Y70" s="319"/>
      <c r="Z70" s="329">
        <f t="shared" si="17"/>
        <v>0</v>
      </c>
      <c r="AA70" s="336">
        <f t="shared" si="63"/>
        <v>0</v>
      </c>
      <c r="AB70" s="336">
        <f t="shared" si="63"/>
        <v>0</v>
      </c>
      <c r="AC70" s="336">
        <f t="shared" si="63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1"/>
        <v>0</v>
      </c>
      <c r="AK70" s="336">
        <f t="shared" si="61"/>
        <v>0</v>
      </c>
      <c r="AL70" s="336">
        <f t="shared" si="61"/>
        <v>0</v>
      </c>
      <c r="AM70" s="336">
        <f t="shared" si="62"/>
        <v>0</v>
      </c>
      <c r="AN70" s="336">
        <f t="shared" si="62"/>
        <v>0</v>
      </c>
      <c r="AO70" s="336">
        <f t="shared" si="62"/>
        <v>0</v>
      </c>
    </row>
    <row r="71" spans="1:41" ht="11.25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12"/>
        <v>0</v>
      </c>
      <c r="L71" s="319"/>
      <c r="M71" s="319"/>
      <c r="N71" s="323">
        <f t="shared" si="2"/>
        <v>0</v>
      </c>
      <c r="O71" s="319"/>
      <c r="P71" s="319"/>
      <c r="Q71" s="323">
        <f t="shared" si="3"/>
        <v>0</v>
      </c>
      <c r="R71" s="319"/>
      <c r="S71" s="319"/>
      <c r="T71" s="329">
        <f t="shared" si="4"/>
        <v>0</v>
      </c>
      <c r="U71" s="336">
        <f t="shared" si="60"/>
        <v>0</v>
      </c>
      <c r="V71" s="336">
        <f t="shared" si="60"/>
        <v>0</v>
      </c>
      <c r="W71" s="336">
        <f t="shared" si="60"/>
        <v>0</v>
      </c>
      <c r="X71" s="319"/>
      <c r="Y71" s="319"/>
      <c r="Z71" s="329">
        <f t="shared" si="17"/>
        <v>0</v>
      </c>
      <c r="AA71" s="336">
        <f t="shared" si="63"/>
        <v>0</v>
      </c>
      <c r="AB71" s="336">
        <f t="shared" si="63"/>
        <v>0</v>
      </c>
      <c r="AC71" s="336">
        <f t="shared" si="63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1"/>
        <v>0</v>
      </c>
      <c r="AK71" s="336">
        <f t="shared" si="61"/>
        <v>0</v>
      </c>
      <c r="AL71" s="336">
        <f t="shared" si="61"/>
        <v>0</v>
      </c>
      <c r="AM71" s="336">
        <f t="shared" si="62"/>
        <v>0</v>
      </c>
      <c r="AN71" s="336">
        <f t="shared" si="62"/>
        <v>0</v>
      </c>
      <c r="AO71" s="336">
        <f t="shared" si="62"/>
        <v>0</v>
      </c>
    </row>
    <row r="72" spans="1:41" ht="11.25">
      <c r="A72" s="368">
        <v>62</v>
      </c>
      <c r="B72" s="354" t="s">
        <v>58</v>
      </c>
      <c r="C72" s="319"/>
      <c r="D72" s="319"/>
      <c r="E72" s="323">
        <f t="shared" ref="E72:E87" si="64">SUM(D72-C72)</f>
        <v>0</v>
      </c>
      <c r="F72" s="319"/>
      <c r="G72" s="319"/>
      <c r="H72" s="323">
        <f t="shared" ref="H72:H87" si="65">SUM(G72-F72)</f>
        <v>0</v>
      </c>
      <c r="I72" s="319"/>
      <c r="J72" s="319"/>
      <c r="K72" s="323">
        <f t="shared" ref="K72:K87" si="66">SUM(J72-I72)</f>
        <v>0</v>
      </c>
      <c r="L72" s="319"/>
      <c r="M72" s="319"/>
      <c r="N72" s="323">
        <f t="shared" ref="N72:N87" si="67">SUM(M72-L72)</f>
        <v>0</v>
      </c>
      <c r="O72" s="319"/>
      <c r="P72" s="319"/>
      <c r="Q72" s="323">
        <f t="shared" ref="Q72:Q87" si="68">SUM(P72-O72)</f>
        <v>0</v>
      </c>
      <c r="R72" s="319"/>
      <c r="S72" s="319"/>
      <c r="T72" s="329">
        <f t="shared" si="4"/>
        <v>0</v>
      </c>
      <c r="U72" s="336">
        <f t="shared" si="60"/>
        <v>0</v>
      </c>
      <c r="V72" s="336">
        <f t="shared" si="60"/>
        <v>0</v>
      </c>
      <c r="W72" s="336">
        <f t="shared" si="60"/>
        <v>0</v>
      </c>
      <c r="X72" s="319"/>
      <c r="Y72" s="319"/>
      <c r="Z72" s="329">
        <f t="shared" si="17"/>
        <v>0</v>
      </c>
      <c r="AA72" s="336">
        <f t="shared" si="63"/>
        <v>0</v>
      </c>
      <c r="AB72" s="336">
        <f t="shared" si="63"/>
        <v>0</v>
      </c>
      <c r="AC72" s="336">
        <f t="shared" si="63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1"/>
        <v>0</v>
      </c>
      <c r="AK72" s="336">
        <f t="shared" si="61"/>
        <v>0</v>
      </c>
      <c r="AL72" s="336">
        <f t="shared" si="61"/>
        <v>0</v>
      </c>
      <c r="AM72" s="336">
        <f t="shared" si="62"/>
        <v>0</v>
      </c>
      <c r="AN72" s="336">
        <f t="shared" si="62"/>
        <v>0</v>
      </c>
      <c r="AO72" s="336">
        <f t="shared" si="62"/>
        <v>0</v>
      </c>
    </row>
    <row r="73" spans="1:41" ht="11.25">
      <c r="A73" s="368">
        <v>63</v>
      </c>
      <c r="B73" s="354" t="s">
        <v>59</v>
      </c>
      <c r="C73" s="319"/>
      <c r="D73" s="319"/>
      <c r="E73" s="323">
        <f t="shared" si="64"/>
        <v>0</v>
      </c>
      <c r="F73" s="319"/>
      <c r="G73" s="319"/>
      <c r="H73" s="323">
        <f t="shared" si="65"/>
        <v>0</v>
      </c>
      <c r="I73" s="319"/>
      <c r="J73" s="319"/>
      <c r="K73" s="323">
        <f t="shared" si="66"/>
        <v>0</v>
      </c>
      <c r="L73" s="319"/>
      <c r="M73" s="319"/>
      <c r="N73" s="323">
        <f t="shared" si="67"/>
        <v>0</v>
      </c>
      <c r="O73" s="319"/>
      <c r="P73" s="319"/>
      <c r="Q73" s="323">
        <f t="shared" si="68"/>
        <v>0</v>
      </c>
      <c r="R73" s="319"/>
      <c r="S73" s="319"/>
      <c r="T73" s="329">
        <f t="shared" si="4"/>
        <v>0</v>
      </c>
      <c r="U73" s="336">
        <f t="shared" si="60"/>
        <v>0</v>
      </c>
      <c r="V73" s="336">
        <f t="shared" si="60"/>
        <v>0</v>
      </c>
      <c r="W73" s="336">
        <f t="shared" si="60"/>
        <v>0</v>
      </c>
      <c r="X73" s="319"/>
      <c r="Y73" s="319"/>
      <c r="Z73" s="329">
        <f t="shared" si="17"/>
        <v>0</v>
      </c>
      <c r="AA73" s="336">
        <f t="shared" si="63"/>
        <v>0</v>
      </c>
      <c r="AB73" s="336">
        <f t="shared" si="63"/>
        <v>0</v>
      </c>
      <c r="AC73" s="336">
        <f t="shared" si="63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1"/>
        <v>0</v>
      </c>
      <c r="AK73" s="336">
        <f t="shared" si="61"/>
        <v>0</v>
      </c>
      <c r="AL73" s="336">
        <f t="shared" si="61"/>
        <v>0</v>
      </c>
      <c r="AM73" s="336">
        <f t="shared" si="62"/>
        <v>0</v>
      </c>
      <c r="AN73" s="336">
        <f t="shared" si="62"/>
        <v>0</v>
      </c>
      <c r="AO73" s="336">
        <f t="shared" si="62"/>
        <v>0</v>
      </c>
    </row>
    <row r="74" spans="1:41" ht="11.25">
      <c r="A74" s="368">
        <v>64</v>
      </c>
      <c r="B74" s="354" t="s">
        <v>60</v>
      </c>
      <c r="C74" s="384">
        <v>600000</v>
      </c>
      <c r="D74" s="384">
        <v>0</v>
      </c>
      <c r="E74" s="323">
        <f t="shared" si="64"/>
        <v>-600000</v>
      </c>
      <c r="F74" s="384">
        <v>800000</v>
      </c>
      <c r="G74" s="384">
        <v>0</v>
      </c>
      <c r="H74" s="323">
        <f t="shared" si="65"/>
        <v>-800000</v>
      </c>
      <c r="I74" s="319"/>
      <c r="J74" s="319"/>
      <c r="K74" s="323">
        <f t="shared" si="66"/>
        <v>0</v>
      </c>
      <c r="L74" s="319"/>
      <c r="M74" s="319"/>
      <c r="N74" s="323">
        <f t="shared" si="67"/>
        <v>0</v>
      </c>
      <c r="O74" s="319"/>
      <c r="P74" s="319"/>
      <c r="Q74" s="323">
        <f t="shared" si="68"/>
        <v>0</v>
      </c>
      <c r="R74" s="319"/>
      <c r="S74" s="319"/>
      <c r="T74" s="329">
        <f t="shared" si="4"/>
        <v>0</v>
      </c>
      <c r="U74" s="336">
        <f t="shared" ref="U74:W90" si="69">SUM(C74+F74+I74+L74+O74+R74)</f>
        <v>1400000</v>
      </c>
      <c r="V74" s="336">
        <f t="shared" si="69"/>
        <v>0</v>
      </c>
      <c r="W74" s="336">
        <f t="shared" si="69"/>
        <v>-1400000</v>
      </c>
      <c r="X74" s="319"/>
      <c r="Y74" s="319"/>
      <c r="Z74" s="329">
        <f t="shared" si="17"/>
        <v>0</v>
      </c>
      <c r="AA74" s="336">
        <f t="shared" si="63"/>
        <v>0</v>
      </c>
      <c r="AB74" s="336">
        <f t="shared" si="63"/>
        <v>0</v>
      </c>
      <c r="AC74" s="336">
        <f t="shared" si="63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70">SUM(AD74+AG74)</f>
        <v>0</v>
      </c>
      <c r="AK74" s="336">
        <f t="shared" si="70"/>
        <v>0</v>
      </c>
      <c r="AL74" s="336">
        <f t="shared" si="70"/>
        <v>0</v>
      </c>
      <c r="AM74" s="336">
        <f t="shared" ref="AM74:AO90" si="71">SUM(U74+AA74+AJ74)</f>
        <v>1400000</v>
      </c>
      <c r="AN74" s="336">
        <f t="shared" si="71"/>
        <v>0</v>
      </c>
      <c r="AO74" s="336">
        <f t="shared" si="71"/>
        <v>-1400000</v>
      </c>
    </row>
    <row r="75" spans="1:41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4"/>
        <v>0</v>
      </c>
      <c r="F75" s="163">
        <f>SUM(F76:F77)</f>
        <v>0</v>
      </c>
      <c r="G75" s="163">
        <f>SUM(G76:G77)</f>
        <v>0</v>
      </c>
      <c r="H75" s="323">
        <f t="shared" si="65"/>
        <v>0</v>
      </c>
      <c r="I75" s="163">
        <f>SUM(I76:I77)</f>
        <v>0</v>
      </c>
      <c r="J75" s="163">
        <f>SUM(J76:J77)</f>
        <v>0</v>
      </c>
      <c r="K75" s="323">
        <f t="shared" si="66"/>
        <v>0</v>
      </c>
      <c r="L75" s="163">
        <f>SUM(L76:L77)</f>
        <v>0</v>
      </c>
      <c r="M75" s="163">
        <f>SUM(M76:M77)</f>
        <v>0</v>
      </c>
      <c r="N75" s="323">
        <f t="shared" si="67"/>
        <v>0</v>
      </c>
      <c r="O75" s="163">
        <f>SUM(O76:O77)</f>
        <v>0</v>
      </c>
      <c r="P75" s="163">
        <f>SUM(P76:P77)</f>
        <v>0</v>
      </c>
      <c r="Q75" s="323">
        <f t="shared" si="68"/>
        <v>0</v>
      </c>
      <c r="R75" s="163">
        <f>SUM(R76:R77)</f>
        <v>0</v>
      </c>
      <c r="S75" s="163">
        <f>SUM(S76:S77)</f>
        <v>0</v>
      </c>
      <c r="T75" s="329">
        <f t="shared" si="4"/>
        <v>0</v>
      </c>
      <c r="U75" s="337">
        <f t="shared" si="69"/>
        <v>0</v>
      </c>
      <c r="V75" s="337">
        <f t="shared" si="69"/>
        <v>0</v>
      </c>
      <c r="W75" s="337">
        <f t="shared" si="69"/>
        <v>0</v>
      </c>
      <c r="X75" s="163">
        <f>SUM(X76:X77)</f>
        <v>0</v>
      </c>
      <c r="Y75" s="163">
        <f>SUM(Y76:Y77)</f>
        <v>0</v>
      </c>
      <c r="Z75" s="329">
        <f t="shared" si="17"/>
        <v>0</v>
      </c>
      <c r="AA75" s="337">
        <f t="shared" si="63"/>
        <v>0</v>
      </c>
      <c r="AB75" s="337">
        <f t="shared" si="63"/>
        <v>0</v>
      </c>
      <c r="AC75" s="337">
        <f t="shared" si="63"/>
        <v>0</v>
      </c>
      <c r="AD75" s="163">
        <f>SUM(AD76:AD77)</f>
        <v>0</v>
      </c>
      <c r="AE75" s="163">
        <f>SUM(AE76:AE77)</f>
        <v>0</v>
      </c>
      <c r="AF75" s="323">
        <f t="shared" si="19"/>
        <v>0</v>
      </c>
      <c r="AG75" s="163">
        <f>SUM(AG76:AG77)</f>
        <v>0</v>
      </c>
      <c r="AH75" s="163">
        <f>SUM(AH76:AH77)</f>
        <v>0</v>
      </c>
      <c r="AI75" s="329">
        <f t="shared" si="21"/>
        <v>0</v>
      </c>
      <c r="AJ75" s="337">
        <f t="shared" si="70"/>
        <v>0</v>
      </c>
      <c r="AK75" s="337">
        <f t="shared" si="70"/>
        <v>0</v>
      </c>
      <c r="AL75" s="337">
        <f t="shared" si="70"/>
        <v>0</v>
      </c>
      <c r="AM75" s="337">
        <f t="shared" si="71"/>
        <v>0</v>
      </c>
      <c r="AN75" s="337">
        <f t="shared" si="71"/>
        <v>0</v>
      </c>
      <c r="AO75" s="337">
        <f t="shared" si="71"/>
        <v>0</v>
      </c>
    </row>
    <row r="76" spans="1:41" ht="11.25">
      <c r="A76" s="368">
        <v>66</v>
      </c>
      <c r="B76" s="353" t="s">
        <v>259</v>
      </c>
      <c r="C76" s="319"/>
      <c r="D76" s="319"/>
      <c r="E76" s="323">
        <f t="shared" si="64"/>
        <v>0</v>
      </c>
      <c r="F76" s="319"/>
      <c r="G76" s="319"/>
      <c r="H76" s="323">
        <f t="shared" si="65"/>
        <v>0</v>
      </c>
      <c r="I76" s="319"/>
      <c r="J76" s="319"/>
      <c r="K76" s="323">
        <f t="shared" si="66"/>
        <v>0</v>
      </c>
      <c r="L76" s="319"/>
      <c r="M76" s="319"/>
      <c r="N76" s="323">
        <f t="shared" si="67"/>
        <v>0</v>
      </c>
      <c r="O76" s="319"/>
      <c r="P76" s="319"/>
      <c r="Q76" s="323">
        <f t="shared" si="68"/>
        <v>0</v>
      </c>
      <c r="R76" s="319"/>
      <c r="S76" s="319"/>
      <c r="T76" s="329">
        <f t="shared" si="4"/>
        <v>0</v>
      </c>
      <c r="U76" s="336">
        <f t="shared" si="69"/>
        <v>0</v>
      </c>
      <c r="V76" s="336">
        <f t="shared" si="69"/>
        <v>0</v>
      </c>
      <c r="W76" s="336">
        <f t="shared" si="69"/>
        <v>0</v>
      </c>
      <c r="X76" s="319"/>
      <c r="Y76" s="319"/>
      <c r="Z76" s="329">
        <f t="shared" si="17"/>
        <v>0</v>
      </c>
      <c r="AA76" s="336">
        <f t="shared" si="63"/>
        <v>0</v>
      </c>
      <c r="AB76" s="336">
        <f t="shared" si="63"/>
        <v>0</v>
      </c>
      <c r="AC76" s="336">
        <f t="shared" si="63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70"/>
        <v>0</v>
      </c>
      <c r="AK76" s="336">
        <f t="shared" si="70"/>
        <v>0</v>
      </c>
      <c r="AL76" s="336">
        <f t="shared" si="70"/>
        <v>0</v>
      </c>
      <c r="AM76" s="336">
        <f t="shared" si="71"/>
        <v>0</v>
      </c>
      <c r="AN76" s="336">
        <f t="shared" si="71"/>
        <v>0</v>
      </c>
      <c r="AO76" s="336">
        <f t="shared" si="71"/>
        <v>0</v>
      </c>
    </row>
    <row r="77" spans="1:41" ht="11.25">
      <c r="A77" s="368">
        <v>67</v>
      </c>
      <c r="B77" s="353" t="s">
        <v>260</v>
      </c>
      <c r="C77" s="319"/>
      <c r="D77" s="319"/>
      <c r="E77" s="323">
        <f t="shared" si="64"/>
        <v>0</v>
      </c>
      <c r="F77" s="319"/>
      <c r="G77" s="319"/>
      <c r="H77" s="323">
        <f t="shared" si="65"/>
        <v>0</v>
      </c>
      <c r="I77" s="319"/>
      <c r="J77" s="319"/>
      <c r="K77" s="323">
        <f t="shared" si="66"/>
        <v>0</v>
      </c>
      <c r="L77" s="319"/>
      <c r="M77" s="319"/>
      <c r="N77" s="323">
        <f t="shared" si="67"/>
        <v>0</v>
      </c>
      <c r="O77" s="319"/>
      <c r="P77" s="319"/>
      <c r="Q77" s="323">
        <f t="shared" si="68"/>
        <v>0</v>
      </c>
      <c r="R77" s="319"/>
      <c r="S77" s="319"/>
      <c r="T77" s="329">
        <f t="shared" si="4"/>
        <v>0</v>
      </c>
      <c r="U77" s="336">
        <f t="shared" si="69"/>
        <v>0</v>
      </c>
      <c r="V77" s="336">
        <f t="shared" si="69"/>
        <v>0</v>
      </c>
      <c r="W77" s="336">
        <f t="shared" si="69"/>
        <v>0</v>
      </c>
      <c r="X77" s="319"/>
      <c r="Y77" s="319"/>
      <c r="Z77" s="329">
        <f t="shared" si="17"/>
        <v>0</v>
      </c>
      <c r="AA77" s="336">
        <f t="shared" si="63"/>
        <v>0</v>
      </c>
      <c r="AB77" s="336">
        <f t="shared" si="63"/>
        <v>0</v>
      </c>
      <c r="AC77" s="336">
        <f t="shared" si="63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70"/>
        <v>0</v>
      </c>
      <c r="AK77" s="336">
        <f t="shared" si="70"/>
        <v>0</v>
      </c>
      <c r="AL77" s="336">
        <f t="shared" si="70"/>
        <v>0</v>
      </c>
      <c r="AM77" s="336">
        <f t="shared" si="71"/>
        <v>0</v>
      </c>
      <c r="AN77" s="336">
        <f t="shared" si="71"/>
        <v>0</v>
      </c>
      <c r="AO77" s="336">
        <f t="shared" si="71"/>
        <v>0</v>
      </c>
    </row>
    <row r="78" spans="1:41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3">
        <f>SUM(C80:C86)</f>
        <v>192183400</v>
      </c>
      <c r="D79" s="163">
        <f>SUM(D80:D86)</f>
        <v>191883400</v>
      </c>
      <c r="E79" s="323">
        <f t="shared" si="64"/>
        <v>-300000</v>
      </c>
      <c r="F79" s="163">
        <f>SUM(F80:F86)</f>
        <v>1123756200</v>
      </c>
      <c r="G79" s="163">
        <f>SUM(G80:G86)</f>
        <v>1108936385</v>
      </c>
      <c r="H79" s="323">
        <f t="shared" si="65"/>
        <v>-14819815</v>
      </c>
      <c r="I79" s="163">
        <f>SUM(I80:I86)</f>
        <v>51575800</v>
      </c>
      <c r="J79" s="163">
        <f>SUM(J80:J86)</f>
        <v>50377000</v>
      </c>
      <c r="K79" s="323">
        <f t="shared" si="66"/>
        <v>-1198800</v>
      </c>
      <c r="L79" s="163">
        <f>SUM(L80:L86)</f>
        <v>28934200</v>
      </c>
      <c r="M79" s="163">
        <f>SUM(M80:M86)</f>
        <v>28239600</v>
      </c>
      <c r="N79" s="323">
        <f t="shared" si="67"/>
        <v>-694600</v>
      </c>
      <c r="O79" s="163">
        <f>SUM(O80:O86)</f>
        <v>181461200</v>
      </c>
      <c r="P79" s="163">
        <f>SUM(P80:P86)</f>
        <v>175127000</v>
      </c>
      <c r="Q79" s="323">
        <f t="shared" si="68"/>
        <v>-6334200</v>
      </c>
      <c r="R79" s="163">
        <f>SUM(R80:R86)</f>
        <v>33468800</v>
      </c>
      <c r="S79" s="163">
        <f>SUM(S80:S86)</f>
        <v>33468800</v>
      </c>
      <c r="T79" s="329">
        <f t="shared" si="4"/>
        <v>0</v>
      </c>
      <c r="U79" s="337">
        <f t="shared" si="69"/>
        <v>1611379600</v>
      </c>
      <c r="V79" s="337">
        <f t="shared" si="69"/>
        <v>1588032185</v>
      </c>
      <c r="W79" s="337">
        <f t="shared" si="69"/>
        <v>-23347415</v>
      </c>
      <c r="X79" s="163">
        <f>SUM(X80:X86)</f>
        <v>923815800</v>
      </c>
      <c r="Y79" s="163">
        <f>SUM(Y80:Y86)</f>
        <v>302929080</v>
      </c>
      <c r="Z79" s="329">
        <f t="shared" si="17"/>
        <v>-620886720</v>
      </c>
      <c r="AA79" s="337">
        <f t="shared" si="63"/>
        <v>923815800</v>
      </c>
      <c r="AB79" s="337">
        <f t="shared" si="63"/>
        <v>302929080</v>
      </c>
      <c r="AC79" s="337">
        <f t="shared" si="63"/>
        <v>-620886720</v>
      </c>
      <c r="AD79" s="163">
        <f>SUM(AD80:AD86)</f>
        <v>182339000</v>
      </c>
      <c r="AE79" s="163">
        <f>SUM(AE80:AE86)</f>
        <v>144232164.59999999</v>
      </c>
      <c r="AF79" s="323">
        <f t="shared" si="19"/>
        <v>-38106835.400000006</v>
      </c>
      <c r="AG79" s="163">
        <f>SUM(AG80:AG86)</f>
        <v>378767900</v>
      </c>
      <c r="AH79" s="163">
        <f>SUM(AH80:AH86)</f>
        <v>393800244.77999997</v>
      </c>
      <c r="AI79" s="329">
        <f t="shared" si="21"/>
        <v>15032344.779999971</v>
      </c>
      <c r="AJ79" s="337">
        <f t="shared" si="70"/>
        <v>561106900</v>
      </c>
      <c r="AK79" s="337">
        <f t="shared" si="70"/>
        <v>538032409.38</v>
      </c>
      <c r="AL79" s="337">
        <f t="shared" si="70"/>
        <v>-23074490.620000035</v>
      </c>
      <c r="AM79" s="337">
        <f t="shared" si="71"/>
        <v>3096302300</v>
      </c>
      <c r="AN79" s="337">
        <f t="shared" si="71"/>
        <v>2428993674.3800001</v>
      </c>
      <c r="AO79" s="337">
        <f t="shared" si="71"/>
        <v>-667308625.62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si="64"/>
        <v>0</v>
      </c>
      <c r="F80" s="319"/>
      <c r="G80" s="319"/>
      <c r="H80" s="323">
        <f t="shared" si="65"/>
        <v>0</v>
      </c>
      <c r="I80" s="319"/>
      <c r="J80" s="319"/>
      <c r="K80" s="323">
        <f t="shared" si="66"/>
        <v>0</v>
      </c>
      <c r="L80" s="319"/>
      <c r="M80" s="319"/>
      <c r="N80" s="323">
        <f t="shared" si="67"/>
        <v>0</v>
      </c>
      <c r="O80" s="319"/>
      <c r="P80" s="319"/>
      <c r="Q80" s="323">
        <f t="shared" si="68"/>
        <v>0</v>
      </c>
      <c r="R80" s="319"/>
      <c r="S80" s="319"/>
      <c r="T80" s="329">
        <f t="shared" si="4"/>
        <v>0</v>
      </c>
      <c r="U80" s="336">
        <f t="shared" si="69"/>
        <v>0</v>
      </c>
      <c r="V80" s="336">
        <f t="shared" si="69"/>
        <v>0</v>
      </c>
      <c r="W80" s="336">
        <f t="shared" si="69"/>
        <v>0</v>
      </c>
      <c r="X80" s="319"/>
      <c r="Y80" s="319"/>
      <c r="Z80" s="329">
        <f t="shared" si="17"/>
        <v>0</v>
      </c>
      <c r="AA80" s="336">
        <f t="shared" si="63"/>
        <v>0</v>
      </c>
      <c r="AB80" s="336">
        <f t="shared" si="63"/>
        <v>0</v>
      </c>
      <c r="AC80" s="336">
        <f t="shared" si="63"/>
        <v>0</v>
      </c>
      <c r="AD80" s="397">
        <v>57600000</v>
      </c>
      <c r="AE80" s="396">
        <v>19493100</v>
      </c>
      <c r="AF80" s="323">
        <f t="shared" si="19"/>
        <v>-38106900</v>
      </c>
      <c r="AG80" s="319"/>
      <c r="AH80" s="319"/>
      <c r="AI80" s="329">
        <f t="shared" si="21"/>
        <v>0</v>
      </c>
      <c r="AJ80" s="336">
        <f t="shared" si="70"/>
        <v>57600000</v>
      </c>
      <c r="AK80" s="336">
        <f t="shared" si="70"/>
        <v>19493100</v>
      </c>
      <c r="AL80" s="336">
        <f t="shared" si="70"/>
        <v>-38106900</v>
      </c>
      <c r="AM80" s="336">
        <f t="shared" si="71"/>
        <v>57600000</v>
      </c>
      <c r="AN80" s="336">
        <f t="shared" si="71"/>
        <v>19493100</v>
      </c>
      <c r="AO80" s="336">
        <f t="shared" si="71"/>
        <v>-38106900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64"/>
        <v>0</v>
      </c>
      <c r="F81" s="396">
        <v>5000000</v>
      </c>
      <c r="G81" s="396">
        <v>1737085</v>
      </c>
      <c r="H81" s="323">
        <f t="shared" si="65"/>
        <v>-3262915</v>
      </c>
      <c r="I81" s="319"/>
      <c r="J81" s="319"/>
      <c r="K81" s="323">
        <f t="shared" si="66"/>
        <v>0</v>
      </c>
      <c r="L81" s="319"/>
      <c r="M81" s="319"/>
      <c r="N81" s="323">
        <f t="shared" si="67"/>
        <v>0</v>
      </c>
      <c r="O81" s="319"/>
      <c r="P81" s="319"/>
      <c r="Q81" s="323">
        <f t="shared" si="68"/>
        <v>0</v>
      </c>
      <c r="R81" s="319"/>
      <c r="S81" s="319"/>
      <c r="T81" s="329">
        <f t="shared" si="4"/>
        <v>0</v>
      </c>
      <c r="U81" s="336">
        <f t="shared" si="69"/>
        <v>5000000</v>
      </c>
      <c r="V81" s="336">
        <f t="shared" si="69"/>
        <v>1737085</v>
      </c>
      <c r="W81" s="336">
        <f t="shared" si="69"/>
        <v>-3262915</v>
      </c>
      <c r="X81" s="319">
        <v>20938500</v>
      </c>
      <c r="Y81" s="319"/>
      <c r="Z81" s="329">
        <f t="shared" si="17"/>
        <v>-20938500</v>
      </c>
      <c r="AA81" s="336">
        <f t="shared" ref="AA81:AC94" si="72">SUM(X81)</f>
        <v>20938500</v>
      </c>
      <c r="AB81" s="336">
        <f t="shared" si="72"/>
        <v>0</v>
      </c>
      <c r="AC81" s="336">
        <f t="shared" si="72"/>
        <v>-20938500</v>
      </c>
      <c r="AD81" s="319"/>
      <c r="AE81" s="319"/>
      <c r="AF81" s="323">
        <f t="shared" si="19"/>
        <v>0</v>
      </c>
      <c r="AG81" s="384">
        <v>10000000</v>
      </c>
      <c r="AH81" s="384">
        <v>25032250</v>
      </c>
      <c r="AI81" s="329">
        <f t="shared" si="21"/>
        <v>15032250</v>
      </c>
      <c r="AJ81" s="336">
        <f t="shared" si="70"/>
        <v>10000000</v>
      </c>
      <c r="AK81" s="336">
        <f t="shared" si="70"/>
        <v>25032250</v>
      </c>
      <c r="AL81" s="336">
        <f t="shared" si="70"/>
        <v>15032250</v>
      </c>
      <c r="AM81" s="336">
        <f t="shared" si="71"/>
        <v>35938500</v>
      </c>
      <c r="AN81" s="336">
        <f t="shared" si="71"/>
        <v>26769335</v>
      </c>
      <c r="AO81" s="336">
        <f t="shared" si="71"/>
        <v>-9169165</v>
      </c>
    </row>
    <row r="82" spans="1:41" ht="11.25">
      <c r="A82" s="368">
        <v>71</v>
      </c>
      <c r="B82" s="354" t="s">
        <v>76</v>
      </c>
      <c r="C82" s="319"/>
      <c r="D82" s="319"/>
      <c r="E82" s="323">
        <f t="shared" si="64"/>
        <v>0</v>
      </c>
      <c r="F82" s="319"/>
      <c r="G82" s="319"/>
      <c r="H82" s="323">
        <f t="shared" si="65"/>
        <v>0</v>
      </c>
      <c r="I82" s="319"/>
      <c r="J82" s="319"/>
      <c r="K82" s="323">
        <f t="shared" si="66"/>
        <v>0</v>
      </c>
      <c r="L82" s="319"/>
      <c r="M82" s="319"/>
      <c r="N82" s="323">
        <f t="shared" si="67"/>
        <v>0</v>
      </c>
      <c r="O82" s="319"/>
      <c r="P82" s="319"/>
      <c r="Q82" s="323">
        <f t="shared" si="68"/>
        <v>0</v>
      </c>
      <c r="R82" s="319"/>
      <c r="S82" s="319"/>
      <c r="T82" s="329">
        <f t="shared" si="4"/>
        <v>0</v>
      </c>
      <c r="U82" s="336">
        <f t="shared" si="69"/>
        <v>0</v>
      </c>
      <c r="V82" s="336">
        <f t="shared" si="69"/>
        <v>0</v>
      </c>
      <c r="W82" s="336">
        <f t="shared" si="69"/>
        <v>0</v>
      </c>
      <c r="X82" s="396">
        <v>272929100</v>
      </c>
      <c r="Y82" s="396">
        <v>272929080</v>
      </c>
      <c r="Z82" s="329">
        <f t="shared" si="17"/>
        <v>-20</v>
      </c>
      <c r="AA82" s="336">
        <f t="shared" si="72"/>
        <v>272929100</v>
      </c>
      <c r="AB82" s="336">
        <f t="shared" si="72"/>
        <v>272929080</v>
      </c>
      <c r="AC82" s="336">
        <f t="shared" si="72"/>
        <v>-20</v>
      </c>
      <c r="AD82" s="397">
        <v>124739000</v>
      </c>
      <c r="AE82" s="396">
        <v>124739064.59999999</v>
      </c>
      <c r="AF82" s="323">
        <f t="shared" si="19"/>
        <v>64.599999994039536</v>
      </c>
      <c r="AG82" s="397">
        <v>368767900</v>
      </c>
      <c r="AH82" s="396">
        <v>368767994.77999997</v>
      </c>
      <c r="AI82" s="329">
        <f t="shared" si="21"/>
        <v>94.779999971389771</v>
      </c>
      <c r="AJ82" s="336">
        <f t="shared" si="70"/>
        <v>493506900</v>
      </c>
      <c r="AK82" s="336">
        <f t="shared" si="70"/>
        <v>493507059.38</v>
      </c>
      <c r="AL82" s="336">
        <f t="shared" si="70"/>
        <v>159.37999996542931</v>
      </c>
      <c r="AM82" s="336">
        <f t="shared" si="71"/>
        <v>766436000</v>
      </c>
      <c r="AN82" s="336">
        <f t="shared" si="71"/>
        <v>766436139.38</v>
      </c>
      <c r="AO82" s="336">
        <f t="shared" si="71"/>
        <v>139.37999996542931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64"/>
        <v>0</v>
      </c>
      <c r="F83" s="319"/>
      <c r="G83" s="319"/>
      <c r="H83" s="323">
        <f t="shared" si="65"/>
        <v>0</v>
      </c>
      <c r="I83" s="319"/>
      <c r="J83" s="319"/>
      <c r="K83" s="323">
        <f t="shared" si="66"/>
        <v>0</v>
      </c>
      <c r="L83" s="319"/>
      <c r="M83" s="319"/>
      <c r="N83" s="323">
        <f t="shared" si="67"/>
        <v>0</v>
      </c>
      <c r="O83" s="319"/>
      <c r="P83" s="319"/>
      <c r="Q83" s="323">
        <f t="shared" si="68"/>
        <v>0</v>
      </c>
      <c r="R83" s="319"/>
      <c r="S83" s="319"/>
      <c r="T83" s="329">
        <f t="shared" si="4"/>
        <v>0</v>
      </c>
      <c r="U83" s="336">
        <f t="shared" si="69"/>
        <v>0</v>
      </c>
      <c r="V83" s="336">
        <f t="shared" si="69"/>
        <v>0</v>
      </c>
      <c r="W83" s="336">
        <f t="shared" si="69"/>
        <v>0</v>
      </c>
      <c r="X83" s="319"/>
      <c r="Y83" s="319"/>
      <c r="Z83" s="329">
        <f t="shared" si="17"/>
        <v>0</v>
      </c>
      <c r="AA83" s="336">
        <f t="shared" si="72"/>
        <v>0</v>
      </c>
      <c r="AB83" s="336">
        <f t="shared" si="72"/>
        <v>0</v>
      </c>
      <c r="AC83" s="336">
        <f t="shared" si="72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70"/>
        <v>0</v>
      </c>
      <c r="AK83" s="336">
        <f t="shared" si="70"/>
        <v>0</v>
      </c>
      <c r="AL83" s="336">
        <f t="shared" si="70"/>
        <v>0</v>
      </c>
      <c r="AM83" s="336">
        <f t="shared" si="71"/>
        <v>0</v>
      </c>
      <c r="AN83" s="336">
        <f t="shared" si="71"/>
        <v>0</v>
      </c>
      <c r="AO83" s="336">
        <f t="shared" si="71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64"/>
        <v>0</v>
      </c>
      <c r="F84" s="319"/>
      <c r="G84" s="319"/>
      <c r="H84" s="323">
        <f t="shared" si="65"/>
        <v>0</v>
      </c>
      <c r="I84" s="319"/>
      <c r="J84" s="319"/>
      <c r="K84" s="323">
        <f t="shared" si="66"/>
        <v>0</v>
      </c>
      <c r="L84" s="319"/>
      <c r="M84" s="319"/>
      <c r="N84" s="323">
        <f t="shared" si="67"/>
        <v>0</v>
      </c>
      <c r="O84" s="319"/>
      <c r="P84" s="319"/>
      <c r="Q84" s="323">
        <f t="shared" si="68"/>
        <v>0</v>
      </c>
      <c r="R84" s="319"/>
      <c r="S84" s="319"/>
      <c r="T84" s="329">
        <f t="shared" si="4"/>
        <v>0</v>
      </c>
      <c r="U84" s="336">
        <f t="shared" si="69"/>
        <v>0</v>
      </c>
      <c r="V84" s="336">
        <f t="shared" si="69"/>
        <v>0</v>
      </c>
      <c r="W84" s="336">
        <f t="shared" si="69"/>
        <v>0</v>
      </c>
      <c r="X84" s="319"/>
      <c r="Y84" s="319"/>
      <c r="Z84" s="329">
        <f t="shared" si="17"/>
        <v>0</v>
      </c>
      <c r="AA84" s="336">
        <f t="shared" si="72"/>
        <v>0</v>
      </c>
      <c r="AB84" s="336">
        <f t="shared" si="72"/>
        <v>0</v>
      </c>
      <c r="AC84" s="336">
        <f t="shared" si="72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70"/>
        <v>0</v>
      </c>
      <c r="AK84" s="336">
        <f t="shared" si="70"/>
        <v>0</v>
      </c>
      <c r="AL84" s="336">
        <f t="shared" si="70"/>
        <v>0</v>
      </c>
      <c r="AM84" s="336">
        <f t="shared" si="71"/>
        <v>0</v>
      </c>
      <c r="AN84" s="336">
        <f t="shared" si="71"/>
        <v>0</v>
      </c>
      <c r="AO84" s="336">
        <f t="shared" si="71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64"/>
        <v>0</v>
      </c>
      <c r="F85" s="319"/>
      <c r="G85" s="319"/>
      <c r="H85" s="323">
        <f t="shared" si="65"/>
        <v>0</v>
      </c>
      <c r="I85" s="319"/>
      <c r="J85" s="319"/>
      <c r="K85" s="323">
        <f t="shared" si="66"/>
        <v>0</v>
      </c>
      <c r="L85" s="319"/>
      <c r="M85" s="319"/>
      <c r="N85" s="323">
        <f t="shared" si="67"/>
        <v>0</v>
      </c>
      <c r="O85" s="319"/>
      <c r="P85" s="319"/>
      <c r="Q85" s="323">
        <f t="shared" si="68"/>
        <v>0</v>
      </c>
      <c r="R85" s="319"/>
      <c r="S85" s="319"/>
      <c r="T85" s="329">
        <f t="shared" si="4"/>
        <v>0</v>
      </c>
      <c r="U85" s="336">
        <f t="shared" si="69"/>
        <v>0</v>
      </c>
      <c r="V85" s="336">
        <f t="shared" si="69"/>
        <v>0</v>
      </c>
      <c r="W85" s="336">
        <f t="shared" si="69"/>
        <v>0</v>
      </c>
      <c r="X85" s="384">
        <v>470979400</v>
      </c>
      <c r="Y85" s="384">
        <v>19000000</v>
      </c>
      <c r="Z85" s="329">
        <f t="shared" si="17"/>
        <v>-451979400</v>
      </c>
      <c r="AA85" s="336">
        <f t="shared" si="72"/>
        <v>470979400</v>
      </c>
      <c r="AB85" s="336">
        <f t="shared" si="72"/>
        <v>19000000</v>
      </c>
      <c r="AC85" s="336">
        <f t="shared" si="72"/>
        <v>-451979400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70"/>
        <v>0</v>
      </c>
      <c r="AK85" s="336">
        <f t="shared" si="70"/>
        <v>0</v>
      </c>
      <c r="AL85" s="336">
        <f t="shared" si="70"/>
        <v>0</v>
      </c>
      <c r="AM85" s="336">
        <f t="shared" si="71"/>
        <v>470979400</v>
      </c>
      <c r="AN85" s="336">
        <f t="shared" si="71"/>
        <v>19000000</v>
      </c>
      <c r="AO85" s="336">
        <f t="shared" si="71"/>
        <v>-451979400</v>
      </c>
    </row>
    <row r="86" spans="1:41" ht="11.25">
      <c r="A86" s="368">
        <v>75</v>
      </c>
      <c r="B86" s="354" t="s">
        <v>182</v>
      </c>
      <c r="C86" s="396">
        <v>192183400</v>
      </c>
      <c r="D86" s="396">
        <v>191883400</v>
      </c>
      <c r="E86" s="323">
        <f t="shared" si="64"/>
        <v>-300000</v>
      </c>
      <c r="F86" s="396">
        <v>1118756200</v>
      </c>
      <c r="G86" s="396">
        <v>1107199300</v>
      </c>
      <c r="H86" s="323">
        <f t="shared" si="65"/>
        <v>-11556900</v>
      </c>
      <c r="I86" s="396">
        <v>51575800</v>
      </c>
      <c r="J86" s="396">
        <v>50377000</v>
      </c>
      <c r="K86" s="323">
        <f t="shared" si="66"/>
        <v>-1198800</v>
      </c>
      <c r="L86" s="396">
        <v>28934200</v>
      </c>
      <c r="M86" s="396">
        <v>28239600</v>
      </c>
      <c r="N86" s="323">
        <f t="shared" si="67"/>
        <v>-694600</v>
      </c>
      <c r="O86" s="396">
        <v>181461200</v>
      </c>
      <c r="P86" s="396">
        <v>175127000</v>
      </c>
      <c r="Q86" s="323">
        <f t="shared" si="68"/>
        <v>-6334200</v>
      </c>
      <c r="R86" s="396">
        <v>33468800</v>
      </c>
      <c r="S86" s="396">
        <v>33468800</v>
      </c>
      <c r="T86" s="385">
        <f t="shared" si="4"/>
        <v>0</v>
      </c>
      <c r="U86" s="336">
        <f t="shared" si="69"/>
        <v>1606379600</v>
      </c>
      <c r="V86" s="336">
        <f t="shared" si="69"/>
        <v>1586295100</v>
      </c>
      <c r="W86" s="336">
        <f t="shared" si="69"/>
        <v>-20084500</v>
      </c>
      <c r="X86" s="384">
        <v>158968800</v>
      </c>
      <c r="Y86" s="384">
        <v>11000000</v>
      </c>
      <c r="Z86" s="329">
        <f t="shared" si="17"/>
        <v>-147968800</v>
      </c>
      <c r="AA86" s="336">
        <f>SUM(X86)</f>
        <v>158968800</v>
      </c>
      <c r="AB86" s="336">
        <f t="shared" si="72"/>
        <v>11000000</v>
      </c>
      <c r="AC86" s="336">
        <f t="shared" si="72"/>
        <v>-147968800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70"/>
        <v>0</v>
      </c>
      <c r="AK86" s="336">
        <f t="shared" si="70"/>
        <v>0</v>
      </c>
      <c r="AL86" s="336">
        <f t="shared" si="70"/>
        <v>0</v>
      </c>
      <c r="AM86" s="336">
        <f t="shared" si="71"/>
        <v>1765348400</v>
      </c>
      <c r="AN86" s="336">
        <f t="shared" si="71"/>
        <v>1597295100</v>
      </c>
      <c r="AO86" s="336">
        <f t="shared" si="71"/>
        <v>-168053300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4"/>
        <v>0</v>
      </c>
      <c r="F87" s="319">
        <v>5</v>
      </c>
      <c r="G87" s="319">
        <v>5</v>
      </c>
      <c r="H87" s="323">
        <f t="shared" si="65"/>
        <v>0</v>
      </c>
      <c r="I87" s="319"/>
      <c r="J87" s="319"/>
      <c r="K87" s="323">
        <f t="shared" si="66"/>
        <v>0</v>
      </c>
      <c r="L87" s="319"/>
      <c r="M87" s="319"/>
      <c r="N87" s="323">
        <f t="shared" si="67"/>
        <v>0</v>
      </c>
      <c r="O87" s="319"/>
      <c r="P87" s="319"/>
      <c r="Q87" s="323">
        <f t="shared" si="68"/>
        <v>0</v>
      </c>
      <c r="R87" s="319"/>
      <c r="S87" s="319"/>
      <c r="T87" s="329">
        <f t="shared" si="4"/>
        <v>0</v>
      </c>
      <c r="U87" s="336">
        <f t="shared" si="69"/>
        <v>6</v>
      </c>
      <c r="V87" s="336">
        <f t="shared" si="69"/>
        <v>6</v>
      </c>
      <c r="W87" s="336">
        <f t="shared" si="69"/>
        <v>0</v>
      </c>
      <c r="X87" s="319"/>
      <c r="Y87" s="319"/>
      <c r="Z87" s="329">
        <f t="shared" si="17"/>
        <v>0</v>
      </c>
      <c r="AA87" s="336">
        <f t="shared" si="72"/>
        <v>0</v>
      </c>
      <c r="AB87" s="336">
        <f t="shared" si="72"/>
        <v>0</v>
      </c>
      <c r="AC87" s="336">
        <f t="shared" si="72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70"/>
        <v>0</v>
      </c>
      <c r="AK87" s="336">
        <f t="shared" si="70"/>
        <v>0</v>
      </c>
      <c r="AL87" s="336">
        <f t="shared" si="70"/>
        <v>0</v>
      </c>
      <c r="AM87" s="336">
        <f t="shared" si="71"/>
        <v>6</v>
      </c>
      <c r="AN87" s="336">
        <f t="shared" si="71"/>
        <v>6</v>
      </c>
      <c r="AO87" s="336">
        <f t="shared" si="71"/>
        <v>0</v>
      </c>
    </row>
    <row r="88" spans="1:41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S88" si="73">SUM(H89:H92)</f>
        <v>-1</v>
      </c>
      <c r="I88" s="163">
        <f t="shared" si="73"/>
        <v>2</v>
      </c>
      <c r="J88" s="163">
        <f t="shared" si="73"/>
        <v>2</v>
      </c>
      <c r="K88" s="401">
        <f t="shared" si="73"/>
        <v>0</v>
      </c>
      <c r="L88" s="163">
        <f t="shared" si="73"/>
        <v>6</v>
      </c>
      <c r="M88" s="163">
        <f t="shared" si="73"/>
        <v>6</v>
      </c>
      <c r="N88" s="401">
        <f t="shared" si="73"/>
        <v>0</v>
      </c>
      <c r="O88" s="163">
        <f t="shared" si="73"/>
        <v>15</v>
      </c>
      <c r="P88" s="163">
        <f t="shared" si="73"/>
        <v>15</v>
      </c>
      <c r="Q88" s="401">
        <f t="shared" si="73"/>
        <v>0</v>
      </c>
      <c r="R88" s="163">
        <f t="shared" si="73"/>
        <v>0</v>
      </c>
      <c r="S88" s="163">
        <f t="shared" si="73"/>
        <v>0</v>
      </c>
      <c r="T88" s="331">
        <f t="shared" ref="T88" si="74">SUM(T89:T92)</f>
        <v>0</v>
      </c>
      <c r="U88" s="337">
        <f t="shared" si="69"/>
        <v>51</v>
      </c>
      <c r="V88" s="337">
        <f t="shared" si="69"/>
        <v>49</v>
      </c>
      <c r="W88" s="337">
        <f t="shared" si="69"/>
        <v>-2</v>
      </c>
      <c r="X88" s="163">
        <f>SUM(X89:X92)</f>
        <v>0</v>
      </c>
      <c r="Y88" s="163">
        <f>SUM(Y89:Y92)</f>
        <v>0</v>
      </c>
      <c r="Z88" s="329">
        <f t="shared" si="17"/>
        <v>0</v>
      </c>
      <c r="AA88" s="337">
        <f t="shared" si="72"/>
        <v>0</v>
      </c>
      <c r="AB88" s="337">
        <f t="shared" si="72"/>
        <v>0</v>
      </c>
      <c r="AC88" s="337">
        <f t="shared" si="72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70"/>
        <v>0</v>
      </c>
      <c r="AK88" s="337">
        <f t="shared" si="70"/>
        <v>0</v>
      </c>
      <c r="AL88" s="337">
        <f t="shared" si="70"/>
        <v>0</v>
      </c>
      <c r="AM88" s="337">
        <f t="shared" si="71"/>
        <v>51</v>
      </c>
      <c r="AN88" s="337">
        <f t="shared" si="71"/>
        <v>49</v>
      </c>
      <c r="AO88" s="337">
        <f t="shared" si="71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5">SUM(S89-R89)</f>
        <v>0</v>
      </c>
      <c r="U89" s="336">
        <f t="shared" si="69"/>
        <v>8</v>
      </c>
      <c r="V89" s="336">
        <f t="shared" si="69"/>
        <v>8</v>
      </c>
      <c r="W89" s="336">
        <f t="shared" si="69"/>
        <v>0</v>
      </c>
      <c r="X89" s="319"/>
      <c r="Y89" s="319"/>
      <c r="Z89" s="329">
        <f t="shared" si="17"/>
        <v>0</v>
      </c>
      <c r="AA89" s="336">
        <f t="shared" si="72"/>
        <v>0</v>
      </c>
      <c r="AB89" s="336">
        <f t="shared" si="72"/>
        <v>0</v>
      </c>
      <c r="AC89" s="336">
        <f t="shared" si="72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70"/>
        <v>0</v>
      </c>
      <c r="AK89" s="336">
        <f t="shared" si="70"/>
        <v>0</v>
      </c>
      <c r="AL89" s="336">
        <f t="shared" si="70"/>
        <v>0</v>
      </c>
      <c r="AM89" s="336">
        <f t="shared" si="71"/>
        <v>8</v>
      </c>
      <c r="AN89" s="336">
        <f t="shared" si="71"/>
        <v>8</v>
      </c>
      <c r="AO89" s="336">
        <f t="shared" si="71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5"/>
        <v>0</v>
      </c>
      <c r="U90" s="336">
        <f t="shared" si="69"/>
        <v>13</v>
      </c>
      <c r="V90" s="336">
        <f t="shared" si="69"/>
        <v>11</v>
      </c>
      <c r="W90" s="336">
        <f t="shared" si="69"/>
        <v>-2</v>
      </c>
      <c r="X90" s="319"/>
      <c r="Y90" s="319"/>
      <c r="Z90" s="329">
        <f t="shared" si="17"/>
        <v>0</v>
      </c>
      <c r="AA90" s="336">
        <f t="shared" si="72"/>
        <v>0</v>
      </c>
      <c r="AB90" s="336">
        <f t="shared" si="72"/>
        <v>0</v>
      </c>
      <c r="AC90" s="336">
        <f t="shared" si="72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70"/>
        <v>0</v>
      </c>
      <c r="AK90" s="336">
        <f t="shared" si="70"/>
        <v>0</v>
      </c>
      <c r="AL90" s="336">
        <f t="shared" si="70"/>
        <v>0</v>
      </c>
      <c r="AM90" s="336">
        <f t="shared" si="71"/>
        <v>13</v>
      </c>
      <c r="AN90" s="336">
        <f t="shared" si="71"/>
        <v>11</v>
      </c>
      <c r="AO90" s="336">
        <f t="shared" si="71"/>
        <v>-2</v>
      </c>
    </row>
    <row r="91" spans="1:41" ht="11.25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5"/>
        <v>0</v>
      </c>
      <c r="U91" s="336">
        <f t="shared" ref="U91:W106" si="76">SUM(C91+F91+I91+L91+O91+R91)</f>
        <v>30</v>
      </c>
      <c r="V91" s="336">
        <f t="shared" si="76"/>
        <v>30</v>
      </c>
      <c r="W91" s="336">
        <f t="shared" si="76"/>
        <v>0</v>
      </c>
      <c r="X91" s="319"/>
      <c r="Y91" s="319"/>
      <c r="Z91" s="329">
        <f t="shared" si="17"/>
        <v>0</v>
      </c>
      <c r="AA91" s="336">
        <f t="shared" si="72"/>
        <v>0</v>
      </c>
      <c r="AB91" s="336">
        <f t="shared" si="72"/>
        <v>0</v>
      </c>
      <c r="AC91" s="336">
        <f t="shared" si="72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7">SUM(AD91+AG91)</f>
        <v>0</v>
      </c>
      <c r="AK91" s="336">
        <f t="shared" si="77"/>
        <v>0</v>
      </c>
      <c r="AL91" s="336">
        <f t="shared" si="77"/>
        <v>0</v>
      </c>
      <c r="AM91" s="336">
        <f t="shared" ref="AM91:AO106" si="78">SUM(U91+AA91+AJ91)</f>
        <v>30</v>
      </c>
      <c r="AN91" s="336">
        <f t="shared" si="78"/>
        <v>30</v>
      </c>
      <c r="AO91" s="336">
        <f t="shared" si="78"/>
        <v>0</v>
      </c>
    </row>
    <row r="92" spans="1:41" ht="11.25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5"/>
        <v>0</v>
      </c>
      <c r="U92" s="336">
        <f t="shared" si="76"/>
        <v>0</v>
      </c>
      <c r="V92" s="336">
        <f t="shared" si="76"/>
        <v>0</v>
      </c>
      <c r="W92" s="336">
        <f t="shared" si="76"/>
        <v>0</v>
      </c>
      <c r="X92" s="319"/>
      <c r="Y92" s="319"/>
      <c r="Z92" s="329">
        <f t="shared" si="17"/>
        <v>0</v>
      </c>
      <c r="AA92" s="336">
        <f t="shared" si="72"/>
        <v>0</v>
      </c>
      <c r="AB92" s="336">
        <f t="shared" si="72"/>
        <v>0</v>
      </c>
      <c r="AC92" s="336">
        <f t="shared" si="72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7"/>
        <v>0</v>
      </c>
      <c r="AK92" s="336">
        <f t="shared" si="77"/>
        <v>0</v>
      </c>
      <c r="AL92" s="336">
        <f t="shared" si="77"/>
        <v>0</v>
      </c>
      <c r="AM92" s="336">
        <f t="shared" si="78"/>
        <v>0</v>
      </c>
      <c r="AN92" s="336">
        <f t="shared" si="78"/>
        <v>0</v>
      </c>
      <c r="AO92" s="336">
        <f t="shared" si="78"/>
        <v>0</v>
      </c>
    </row>
    <row r="93" spans="1:41" ht="11.25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5"/>
        <v>0</v>
      </c>
      <c r="U93" s="336">
        <f t="shared" si="76"/>
        <v>0</v>
      </c>
      <c r="V93" s="336">
        <f t="shared" si="76"/>
        <v>0</v>
      </c>
      <c r="W93" s="336">
        <f t="shared" si="76"/>
        <v>0</v>
      </c>
      <c r="X93" s="319"/>
      <c r="Y93" s="319"/>
      <c r="Z93" s="330">
        <f t="shared" si="17"/>
        <v>0</v>
      </c>
      <c r="AA93" s="336">
        <f t="shared" si="72"/>
        <v>0</v>
      </c>
      <c r="AB93" s="336">
        <f t="shared" si="72"/>
        <v>0</v>
      </c>
      <c r="AC93" s="336">
        <f t="shared" si="72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7"/>
        <v>0</v>
      </c>
      <c r="AK93" s="374">
        <f t="shared" si="77"/>
        <v>0</v>
      </c>
      <c r="AL93" s="374">
        <f t="shared" si="77"/>
        <v>0</v>
      </c>
      <c r="AM93" s="336">
        <f t="shared" si="78"/>
        <v>0</v>
      </c>
      <c r="AN93" s="336">
        <f t="shared" si="78"/>
        <v>0</v>
      </c>
      <c r="AO93" s="336">
        <f t="shared" si="78"/>
        <v>0</v>
      </c>
    </row>
    <row r="94" spans="1:41" ht="11.25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S94" si="79">SUM(E95:E98)</f>
        <v>0</v>
      </c>
      <c r="F94" s="163">
        <f t="shared" si="79"/>
        <v>0</v>
      </c>
      <c r="G94" s="163">
        <f t="shared" si="79"/>
        <v>8250</v>
      </c>
      <c r="H94" s="319">
        <f t="shared" si="79"/>
        <v>8250</v>
      </c>
      <c r="I94" s="163">
        <f t="shared" si="79"/>
        <v>0</v>
      </c>
      <c r="J94" s="163">
        <f t="shared" si="79"/>
        <v>3989850</v>
      </c>
      <c r="K94" s="319">
        <f t="shared" si="79"/>
        <v>3989850</v>
      </c>
      <c r="L94" s="163">
        <f t="shared" si="79"/>
        <v>0</v>
      </c>
      <c r="M94" s="163">
        <f t="shared" si="79"/>
        <v>0</v>
      </c>
      <c r="N94" s="319">
        <f t="shared" si="79"/>
        <v>0</v>
      </c>
      <c r="O94" s="163">
        <f t="shared" si="79"/>
        <v>0</v>
      </c>
      <c r="P94" s="163">
        <f t="shared" si="79"/>
        <v>0</v>
      </c>
      <c r="Q94" s="319">
        <f t="shared" si="79"/>
        <v>0</v>
      </c>
      <c r="R94" s="163">
        <f t="shared" si="79"/>
        <v>0</v>
      </c>
      <c r="S94" s="163">
        <f t="shared" si="79"/>
        <v>0</v>
      </c>
      <c r="T94" s="319">
        <f t="shared" ref="T94" si="80">SUM(T95:T98)</f>
        <v>0</v>
      </c>
      <c r="U94" s="337">
        <f t="shared" si="76"/>
        <v>0</v>
      </c>
      <c r="V94" s="337">
        <f t="shared" si="76"/>
        <v>3998100</v>
      </c>
      <c r="W94" s="337">
        <f t="shared" si="76"/>
        <v>3998100</v>
      </c>
      <c r="X94" s="163">
        <f>SUM(X95:X99)</f>
        <v>0</v>
      </c>
      <c r="Y94" s="163">
        <f>SUM(Y95:Y99)</f>
        <v>0</v>
      </c>
      <c r="Z94" s="331">
        <f t="shared" si="17"/>
        <v>0</v>
      </c>
      <c r="AA94" s="337">
        <f t="shared" si="72"/>
        <v>0</v>
      </c>
      <c r="AB94" s="337">
        <f t="shared" si="72"/>
        <v>0</v>
      </c>
      <c r="AC94" s="337">
        <f t="shared" si="72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7"/>
        <v>0</v>
      </c>
      <c r="AK94" s="375">
        <f t="shared" si="77"/>
        <v>0</v>
      </c>
      <c r="AL94" s="375">
        <f t="shared" si="77"/>
        <v>0</v>
      </c>
      <c r="AM94" s="337">
        <f t="shared" si="78"/>
        <v>0</v>
      </c>
      <c r="AN94" s="337">
        <f t="shared" si="78"/>
        <v>3998100</v>
      </c>
      <c r="AO94" s="337">
        <f t="shared" si="78"/>
        <v>3998100</v>
      </c>
    </row>
    <row r="95" spans="1:41" ht="11.25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5"/>
        <v>0</v>
      </c>
      <c r="U95" s="336">
        <f t="shared" si="76"/>
        <v>0</v>
      </c>
      <c r="V95" s="336">
        <f t="shared" si="76"/>
        <v>0</v>
      </c>
      <c r="W95" s="336">
        <f t="shared" si="76"/>
        <v>0</v>
      </c>
      <c r="X95" s="319"/>
      <c r="Y95" s="319"/>
      <c r="Z95" s="329">
        <f t="shared" si="17"/>
        <v>0</v>
      </c>
      <c r="AA95" s="336">
        <f t="shared" ref="AA95:AC107" si="81">SUM(X95)</f>
        <v>0</v>
      </c>
      <c r="AB95" s="336">
        <f t="shared" si="81"/>
        <v>0</v>
      </c>
      <c r="AC95" s="336">
        <f t="shared" si="8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7"/>
        <v>0</v>
      </c>
      <c r="AK95" s="336">
        <f t="shared" si="77"/>
        <v>0</v>
      </c>
      <c r="AL95" s="336">
        <f t="shared" si="77"/>
        <v>0</v>
      </c>
      <c r="AM95" s="336">
        <f t="shared" si="78"/>
        <v>0</v>
      </c>
      <c r="AN95" s="336">
        <f t="shared" si="78"/>
        <v>0</v>
      </c>
      <c r="AO95" s="336">
        <f t="shared" si="78"/>
        <v>0</v>
      </c>
    </row>
    <row r="96" spans="1:41" ht="11.25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5"/>
        <v>0</v>
      </c>
      <c r="U96" s="336">
        <f t="shared" si="76"/>
        <v>0</v>
      </c>
      <c r="V96" s="336">
        <f t="shared" si="76"/>
        <v>0</v>
      </c>
      <c r="W96" s="336">
        <f t="shared" si="76"/>
        <v>0</v>
      </c>
      <c r="X96" s="319"/>
      <c r="Y96" s="319"/>
      <c r="Z96" s="329">
        <f t="shared" si="17"/>
        <v>0</v>
      </c>
      <c r="AA96" s="336">
        <f t="shared" si="81"/>
        <v>0</v>
      </c>
      <c r="AB96" s="336">
        <f t="shared" si="81"/>
        <v>0</v>
      </c>
      <c r="AC96" s="336">
        <f t="shared" si="8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7"/>
        <v>0</v>
      </c>
      <c r="AK96" s="336">
        <f t="shared" si="77"/>
        <v>0</v>
      </c>
      <c r="AL96" s="336">
        <f t="shared" si="77"/>
        <v>0</v>
      </c>
      <c r="AM96" s="336">
        <f t="shared" si="78"/>
        <v>0</v>
      </c>
      <c r="AN96" s="336">
        <f t="shared" si="78"/>
        <v>0</v>
      </c>
      <c r="AO96" s="336">
        <f t="shared" si="78"/>
        <v>0</v>
      </c>
    </row>
    <row r="97" spans="1:41" ht="11.25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5"/>
        <v>0</v>
      </c>
      <c r="U97" s="336">
        <f t="shared" si="76"/>
        <v>0</v>
      </c>
      <c r="V97" s="336">
        <f t="shared" si="76"/>
        <v>3989850</v>
      </c>
      <c r="W97" s="336">
        <f t="shared" si="76"/>
        <v>3989850</v>
      </c>
      <c r="X97" s="319"/>
      <c r="Y97" s="319"/>
      <c r="Z97" s="329">
        <f t="shared" si="17"/>
        <v>0</v>
      </c>
      <c r="AA97" s="336">
        <f t="shared" si="81"/>
        <v>0</v>
      </c>
      <c r="AB97" s="336">
        <f t="shared" si="81"/>
        <v>0</v>
      </c>
      <c r="AC97" s="336">
        <f t="shared" si="81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7"/>
        <v>0</v>
      </c>
      <c r="AK97" s="336">
        <f t="shared" si="77"/>
        <v>0</v>
      </c>
      <c r="AL97" s="336">
        <f t="shared" si="77"/>
        <v>0</v>
      </c>
      <c r="AM97" s="336">
        <f t="shared" si="78"/>
        <v>0</v>
      </c>
      <c r="AN97" s="336">
        <f t="shared" si="78"/>
        <v>3989850</v>
      </c>
      <c r="AO97" s="336">
        <f t="shared" si="78"/>
        <v>3989850</v>
      </c>
    </row>
    <row r="98" spans="1:41" ht="11.25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5"/>
        <v>0</v>
      </c>
      <c r="U98" s="336">
        <f t="shared" si="76"/>
        <v>0</v>
      </c>
      <c r="V98" s="336">
        <f t="shared" si="76"/>
        <v>8250</v>
      </c>
      <c r="W98" s="336">
        <f t="shared" si="76"/>
        <v>8250</v>
      </c>
      <c r="X98" s="319"/>
      <c r="Y98" s="319"/>
      <c r="Z98" s="329">
        <f t="shared" si="17"/>
        <v>0</v>
      </c>
      <c r="AA98" s="336">
        <f t="shared" si="81"/>
        <v>0</v>
      </c>
      <c r="AB98" s="336">
        <f t="shared" si="81"/>
        <v>0</v>
      </c>
      <c r="AC98" s="336">
        <f t="shared" si="81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7"/>
        <v>0</v>
      </c>
      <c r="AK98" s="336">
        <f t="shared" si="77"/>
        <v>0</v>
      </c>
      <c r="AL98" s="336">
        <f t="shared" si="77"/>
        <v>0</v>
      </c>
      <c r="AM98" s="336">
        <f t="shared" si="78"/>
        <v>0</v>
      </c>
      <c r="AN98" s="336">
        <f t="shared" si="78"/>
        <v>8250</v>
      </c>
      <c r="AO98" s="336">
        <f t="shared" si="78"/>
        <v>8250</v>
      </c>
    </row>
    <row r="99" spans="1:41" ht="11.25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5"/>
        <v>0</v>
      </c>
      <c r="U99" s="337">
        <f t="shared" si="76"/>
        <v>0</v>
      </c>
      <c r="V99" s="337">
        <f t="shared" si="76"/>
        <v>90</v>
      </c>
      <c r="W99" s="337">
        <f t="shared" si="76"/>
        <v>90</v>
      </c>
      <c r="X99" s="163">
        <f>SUM(X100:X107)</f>
        <v>0</v>
      </c>
      <c r="Y99" s="163">
        <f>SUM(Y100:Y107)</f>
        <v>0</v>
      </c>
      <c r="Z99" s="329">
        <f t="shared" si="17"/>
        <v>0</v>
      </c>
      <c r="AA99" s="337">
        <f t="shared" si="81"/>
        <v>0</v>
      </c>
      <c r="AB99" s="337">
        <f t="shared" si="81"/>
        <v>0</v>
      </c>
      <c r="AC99" s="337">
        <f t="shared" si="81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7"/>
        <v>0</v>
      </c>
      <c r="AK99" s="337">
        <f t="shared" si="77"/>
        <v>0</v>
      </c>
      <c r="AL99" s="337">
        <f t="shared" si="77"/>
        <v>0</v>
      </c>
      <c r="AM99" s="337">
        <f t="shared" si="78"/>
        <v>0</v>
      </c>
      <c r="AN99" s="337">
        <f t="shared" si="78"/>
        <v>90</v>
      </c>
      <c r="AO99" s="337">
        <f t="shared" si="78"/>
        <v>90</v>
      </c>
    </row>
    <row r="100" spans="1:41" ht="11.25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5"/>
        <v>0</v>
      </c>
      <c r="U100" s="336">
        <f t="shared" si="76"/>
        <v>0</v>
      </c>
      <c r="V100" s="336">
        <f t="shared" si="76"/>
        <v>90</v>
      </c>
      <c r="W100" s="336">
        <f t="shared" si="76"/>
        <v>90</v>
      </c>
      <c r="X100" s="319"/>
      <c r="Y100" s="319"/>
      <c r="Z100" s="329">
        <f t="shared" si="17"/>
        <v>0</v>
      </c>
      <c r="AA100" s="336">
        <f t="shared" si="81"/>
        <v>0</v>
      </c>
      <c r="AB100" s="336">
        <f t="shared" si="81"/>
        <v>0</v>
      </c>
      <c r="AC100" s="336">
        <f t="shared" si="81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7"/>
        <v>0</v>
      </c>
      <c r="AK100" s="336">
        <f t="shared" si="77"/>
        <v>0</v>
      </c>
      <c r="AL100" s="336">
        <f t="shared" si="77"/>
        <v>0</v>
      </c>
      <c r="AM100" s="336">
        <f t="shared" si="78"/>
        <v>0</v>
      </c>
      <c r="AN100" s="336">
        <f t="shared" si="78"/>
        <v>90</v>
      </c>
      <c r="AO100" s="336">
        <f t="shared" si="78"/>
        <v>90</v>
      </c>
    </row>
    <row r="101" spans="1:41" ht="11.25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5"/>
        <v>0</v>
      </c>
      <c r="U101" s="336">
        <f t="shared" si="76"/>
        <v>0</v>
      </c>
      <c r="V101" s="336">
        <f t="shared" si="76"/>
        <v>0</v>
      </c>
      <c r="W101" s="336">
        <f t="shared" si="76"/>
        <v>0</v>
      </c>
      <c r="X101" s="319"/>
      <c r="Y101" s="319"/>
      <c r="Z101" s="329">
        <f t="shared" si="17"/>
        <v>0</v>
      </c>
      <c r="AA101" s="336">
        <f t="shared" si="81"/>
        <v>0</v>
      </c>
      <c r="AB101" s="336">
        <f t="shared" si="81"/>
        <v>0</v>
      </c>
      <c r="AC101" s="336">
        <f t="shared" si="81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7"/>
        <v>0</v>
      </c>
      <c r="AK101" s="336">
        <f t="shared" si="77"/>
        <v>0</v>
      </c>
      <c r="AL101" s="336">
        <f t="shared" si="77"/>
        <v>0</v>
      </c>
      <c r="AM101" s="336">
        <f t="shared" si="78"/>
        <v>0</v>
      </c>
      <c r="AN101" s="336">
        <f t="shared" si="78"/>
        <v>0</v>
      </c>
      <c r="AO101" s="336">
        <f t="shared" si="78"/>
        <v>0</v>
      </c>
    </row>
    <row r="102" spans="1:41" ht="11.25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5"/>
        <v>0</v>
      </c>
      <c r="U102" s="336">
        <f t="shared" si="76"/>
        <v>0</v>
      </c>
      <c r="V102" s="336">
        <f t="shared" si="76"/>
        <v>0</v>
      </c>
      <c r="W102" s="336">
        <f t="shared" si="76"/>
        <v>0</v>
      </c>
      <c r="X102" s="319"/>
      <c r="Y102" s="319"/>
      <c r="Z102" s="329">
        <f t="shared" si="17"/>
        <v>0</v>
      </c>
      <c r="AA102" s="336">
        <f t="shared" si="81"/>
        <v>0</v>
      </c>
      <c r="AB102" s="336">
        <f t="shared" si="81"/>
        <v>0</v>
      </c>
      <c r="AC102" s="336">
        <f t="shared" si="81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7"/>
        <v>0</v>
      </c>
      <c r="AK102" s="336">
        <f t="shared" si="77"/>
        <v>0</v>
      </c>
      <c r="AL102" s="336">
        <f t="shared" si="77"/>
        <v>0</v>
      </c>
      <c r="AM102" s="336">
        <f t="shared" si="78"/>
        <v>0</v>
      </c>
      <c r="AN102" s="336">
        <f t="shared" si="78"/>
        <v>0</v>
      </c>
      <c r="AO102" s="336">
        <f t="shared" si="78"/>
        <v>0</v>
      </c>
    </row>
    <row r="103" spans="1:41" ht="11.25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5"/>
        <v>0</v>
      </c>
      <c r="U103" s="336">
        <f t="shared" si="76"/>
        <v>0</v>
      </c>
      <c r="V103" s="336">
        <f t="shared" si="76"/>
        <v>0</v>
      </c>
      <c r="W103" s="336">
        <f t="shared" si="76"/>
        <v>0</v>
      </c>
      <c r="X103" s="319"/>
      <c r="Y103" s="319"/>
      <c r="Z103" s="329">
        <f t="shared" si="17"/>
        <v>0</v>
      </c>
      <c r="AA103" s="336">
        <f t="shared" si="81"/>
        <v>0</v>
      </c>
      <c r="AB103" s="336">
        <f t="shared" si="81"/>
        <v>0</v>
      </c>
      <c r="AC103" s="336">
        <f t="shared" si="81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7"/>
        <v>0</v>
      </c>
      <c r="AK103" s="336">
        <f t="shared" si="77"/>
        <v>0</v>
      </c>
      <c r="AL103" s="336">
        <f t="shared" si="77"/>
        <v>0</v>
      </c>
      <c r="AM103" s="336">
        <f t="shared" si="78"/>
        <v>0</v>
      </c>
      <c r="AN103" s="336">
        <f t="shared" si="78"/>
        <v>0</v>
      </c>
      <c r="AO103" s="336">
        <f t="shared" si="78"/>
        <v>0</v>
      </c>
    </row>
    <row r="104" spans="1:41" ht="11.25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5"/>
        <v>0</v>
      </c>
      <c r="U104" s="336">
        <f t="shared" si="76"/>
        <v>0</v>
      </c>
      <c r="V104" s="336">
        <f t="shared" si="76"/>
        <v>0</v>
      </c>
      <c r="W104" s="336">
        <f t="shared" si="76"/>
        <v>0</v>
      </c>
      <c r="X104" s="319"/>
      <c r="Y104" s="319"/>
      <c r="Z104" s="329">
        <f t="shared" si="17"/>
        <v>0</v>
      </c>
      <c r="AA104" s="336">
        <f t="shared" si="81"/>
        <v>0</v>
      </c>
      <c r="AB104" s="336">
        <f t="shared" si="81"/>
        <v>0</v>
      </c>
      <c r="AC104" s="336">
        <f t="shared" si="81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7"/>
        <v>0</v>
      </c>
      <c r="AK104" s="336">
        <f t="shared" si="77"/>
        <v>0</v>
      </c>
      <c r="AL104" s="336">
        <f t="shared" si="77"/>
        <v>0</v>
      </c>
      <c r="AM104" s="336">
        <f t="shared" si="78"/>
        <v>0</v>
      </c>
      <c r="AN104" s="336">
        <f t="shared" si="78"/>
        <v>0</v>
      </c>
      <c r="AO104" s="336">
        <f t="shared" si="78"/>
        <v>0</v>
      </c>
    </row>
    <row r="105" spans="1:41" ht="11.25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5"/>
        <v>0</v>
      </c>
      <c r="U105" s="336">
        <f t="shared" si="76"/>
        <v>0</v>
      </c>
      <c r="V105" s="336">
        <f t="shared" si="76"/>
        <v>0</v>
      </c>
      <c r="W105" s="336">
        <f t="shared" si="76"/>
        <v>0</v>
      </c>
      <c r="X105" s="319"/>
      <c r="Y105" s="319"/>
      <c r="Z105" s="329">
        <f t="shared" si="17"/>
        <v>0</v>
      </c>
      <c r="AA105" s="336">
        <f t="shared" si="81"/>
        <v>0</v>
      </c>
      <c r="AB105" s="336">
        <f t="shared" si="81"/>
        <v>0</v>
      </c>
      <c r="AC105" s="336">
        <f t="shared" si="81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7"/>
        <v>0</v>
      </c>
      <c r="AK105" s="336">
        <f t="shared" si="77"/>
        <v>0</v>
      </c>
      <c r="AL105" s="336">
        <f t="shared" si="77"/>
        <v>0</v>
      </c>
      <c r="AM105" s="336">
        <f t="shared" si="78"/>
        <v>0</v>
      </c>
      <c r="AN105" s="336">
        <f t="shared" si="78"/>
        <v>0</v>
      </c>
      <c r="AO105" s="336">
        <f t="shared" si="78"/>
        <v>0</v>
      </c>
    </row>
    <row r="106" spans="1:41" ht="11.25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5"/>
        <v>0</v>
      </c>
      <c r="U106" s="336">
        <f t="shared" si="76"/>
        <v>0</v>
      </c>
      <c r="V106" s="336">
        <f t="shared" si="76"/>
        <v>0</v>
      </c>
      <c r="W106" s="336">
        <f t="shared" si="76"/>
        <v>0</v>
      </c>
      <c r="X106" s="319"/>
      <c r="Y106" s="319"/>
      <c r="Z106" s="329">
        <f t="shared" si="17"/>
        <v>0</v>
      </c>
      <c r="AA106" s="336">
        <f t="shared" si="81"/>
        <v>0</v>
      </c>
      <c r="AB106" s="336">
        <f t="shared" si="81"/>
        <v>0</v>
      </c>
      <c r="AC106" s="336">
        <f t="shared" si="81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7"/>
        <v>0</v>
      </c>
      <c r="AK106" s="336">
        <f t="shared" si="77"/>
        <v>0</v>
      </c>
      <c r="AL106" s="336">
        <f t="shared" si="77"/>
        <v>0</v>
      </c>
      <c r="AM106" s="336">
        <f t="shared" si="78"/>
        <v>0</v>
      </c>
      <c r="AN106" s="336">
        <f t="shared" si="78"/>
        <v>0</v>
      </c>
      <c r="AO106" s="336">
        <f t="shared" si="78"/>
        <v>0</v>
      </c>
    </row>
    <row r="107" spans="1:41" ht="11.25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5"/>
        <v>0</v>
      </c>
      <c r="U107" s="336">
        <f t="shared" ref="U107:W107" si="82">SUM(C107+F107+I107+L107+O107+R107)</f>
        <v>0</v>
      </c>
      <c r="V107" s="336">
        <f t="shared" si="82"/>
        <v>0</v>
      </c>
      <c r="W107" s="336">
        <f t="shared" si="82"/>
        <v>0</v>
      </c>
      <c r="X107" s="319"/>
      <c r="Y107" s="319"/>
      <c r="Z107" s="329">
        <f t="shared" si="17"/>
        <v>0</v>
      </c>
      <c r="AA107" s="336">
        <f t="shared" si="81"/>
        <v>0</v>
      </c>
      <c r="AB107" s="336">
        <f t="shared" si="81"/>
        <v>0</v>
      </c>
      <c r="AC107" s="336">
        <f t="shared" si="81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3">SUM(AD107+AG107)</f>
        <v>0</v>
      </c>
      <c r="AK107" s="336">
        <f t="shared" si="83"/>
        <v>0</v>
      </c>
      <c r="AL107" s="336">
        <f t="shared" si="83"/>
        <v>0</v>
      </c>
      <c r="AM107" s="336">
        <f t="shared" ref="AM107:AO107" si="84">SUM(U107+AA107+AJ107)</f>
        <v>0</v>
      </c>
      <c r="AN107" s="336">
        <f t="shared" si="84"/>
        <v>0</v>
      </c>
      <c r="AO107" s="336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58"/>
      <c r="B3" s="480" t="s">
        <v>304</v>
      </c>
      <c r="C3" s="480"/>
      <c r="D3" s="480"/>
      <c r="E3" s="480"/>
      <c r="F3" s="480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>
      <c r="A4" s="358"/>
      <c r="B4" s="358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-224532101.41999999</v>
      </c>
    </row>
    <row r="5" spans="1:41" ht="11.25" customHeight="1">
      <c r="A5" s="481"/>
      <c r="B5" s="359" t="s">
        <v>80</v>
      </c>
      <c r="C5" s="501" t="s">
        <v>81</v>
      </c>
      <c r="D5" s="502"/>
      <c r="E5" s="502"/>
      <c r="F5" s="501" t="s">
        <v>82</v>
      </c>
      <c r="G5" s="502"/>
      <c r="H5" s="502"/>
      <c r="I5" s="501" t="s">
        <v>100</v>
      </c>
      <c r="J5" s="502"/>
      <c r="K5" s="502"/>
      <c r="L5" s="489" t="s">
        <v>105</v>
      </c>
      <c r="M5" s="489"/>
      <c r="N5" s="489"/>
      <c r="O5" s="489" t="s">
        <v>106</v>
      </c>
      <c r="P5" s="489"/>
      <c r="Q5" s="489"/>
      <c r="R5" s="501" t="s">
        <v>107</v>
      </c>
      <c r="S5" s="502"/>
      <c r="T5" s="503"/>
      <c r="U5" s="504" t="s">
        <v>121</v>
      </c>
      <c r="V5" s="505"/>
      <c r="W5" s="506"/>
      <c r="X5" s="501" t="s">
        <v>166</v>
      </c>
      <c r="Y5" s="502"/>
      <c r="Z5" s="503"/>
      <c r="AA5" s="488" t="s">
        <v>164</v>
      </c>
      <c r="AB5" s="488"/>
      <c r="AC5" s="488"/>
      <c r="AD5" s="501" t="s">
        <v>261</v>
      </c>
      <c r="AE5" s="502"/>
      <c r="AF5" s="503"/>
      <c r="AG5" s="501" t="s">
        <v>168</v>
      </c>
      <c r="AH5" s="502"/>
      <c r="AI5" s="503"/>
      <c r="AJ5" s="489" t="s">
        <v>165</v>
      </c>
      <c r="AK5" s="489"/>
      <c r="AL5" s="489"/>
      <c r="AM5" s="489" t="s">
        <v>3</v>
      </c>
      <c r="AN5" s="489"/>
      <c r="AO5" s="489"/>
    </row>
    <row r="6" spans="1:41" s="52" customFormat="1">
      <c r="A6" s="481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212" t="s">
        <v>114</v>
      </c>
      <c r="J6" s="212" t="s">
        <v>115</v>
      </c>
      <c r="K6" s="212" t="s">
        <v>116</v>
      </c>
      <c r="L6" s="212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>
      <c r="A7" s="490" t="s">
        <v>122</v>
      </c>
      <c r="B7" s="491"/>
      <c r="C7" s="372"/>
      <c r="D7" s="372">
        <f>SUM(C7+D79-D8)</f>
        <v>9511877.5</v>
      </c>
      <c r="E7" s="329">
        <f t="shared" ref="E7:E71" si="0">SUM(D7-C7)</f>
        <v>9511877.5</v>
      </c>
      <c r="F7" s="372"/>
      <c r="G7" s="372">
        <f>SUM(F7+G79-G8)</f>
        <v>60186413.819999993</v>
      </c>
      <c r="H7" s="329">
        <f t="shared" ref="H7:H71" si="1">SUM(G7-F7)</f>
        <v>60186413.819999993</v>
      </c>
      <c r="I7" s="372"/>
      <c r="J7" s="372">
        <f>SUM(I7+J79-J8)</f>
        <v>83068.900000000373</v>
      </c>
      <c r="K7" s="329">
        <f t="shared" ref="K7:K71" si="2">SUM(J7-I7)</f>
        <v>83068.900000000373</v>
      </c>
      <c r="L7" s="372"/>
      <c r="M7" s="372">
        <f>SUM(L7+M79-M8)</f>
        <v>0.59999999962747097</v>
      </c>
      <c r="N7" s="329">
        <f t="shared" ref="N7:N71" si="3">SUM(M7-L7)</f>
        <v>0.59999999962747097</v>
      </c>
      <c r="O7" s="372"/>
      <c r="P7" s="372">
        <f>SUM(O7+P79-P8)</f>
        <v>2475940.6000000015</v>
      </c>
      <c r="Q7" s="329">
        <f t="shared" ref="Q7:Q71" si="4">SUM(P7-O7)</f>
        <v>2475940.6000000015</v>
      </c>
      <c r="R7" s="373"/>
      <c r="S7" s="373">
        <f>SUM(R7+S79-S8)</f>
        <v>0</v>
      </c>
      <c r="T7" s="329">
        <f t="shared" ref="T7:T87" si="5">SUM(S7-R7)</f>
        <v>0</v>
      </c>
      <c r="U7" s="374">
        <f t="shared" ref="U7:W22" si="6">SUM(C7+F7+I7+L7+O7+R7)</f>
        <v>0</v>
      </c>
      <c r="V7" s="374">
        <f t="shared" si="6"/>
        <v>72257301.419999987</v>
      </c>
      <c r="W7" s="374">
        <f t="shared" si="6"/>
        <v>72257301.419999987</v>
      </c>
      <c r="X7" s="372"/>
      <c r="Y7" s="372">
        <f>SUM(X7+Y79-Y8)</f>
        <v>272929080</v>
      </c>
      <c r="Z7" s="329">
        <v>0</v>
      </c>
      <c r="AA7" s="374">
        <f t="shared" ref="AA7:AC10" si="7">SUM(X7)</f>
        <v>0</v>
      </c>
      <c r="AB7" s="374">
        <f t="shared" si="7"/>
        <v>272929080</v>
      </c>
      <c r="AC7" s="374">
        <f t="shared" si="7"/>
        <v>0</v>
      </c>
      <c r="AD7" s="372"/>
      <c r="AE7" s="372">
        <f>SUM(AD7+AE79-AE8)</f>
        <v>127191364.59999999</v>
      </c>
      <c r="AF7" s="329">
        <v>0</v>
      </c>
      <c r="AG7" s="372"/>
      <c r="AH7" s="372">
        <f>SUM(AG7+AH79-AH8)</f>
        <v>368767994.77999997</v>
      </c>
      <c r="AI7" s="329">
        <v>0</v>
      </c>
      <c r="AJ7" s="374">
        <f t="shared" ref="AJ7:AL22" si="8">SUM(AD7+AG7)</f>
        <v>0</v>
      </c>
      <c r="AK7" s="374">
        <f t="shared" si="8"/>
        <v>495959359.38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841145740.79999995</v>
      </c>
      <c r="AO7" s="374">
        <f t="shared" si="9"/>
        <v>72257301.419999987</v>
      </c>
    </row>
    <row r="8" spans="1:41">
      <c r="A8" s="366">
        <v>1</v>
      </c>
      <c r="B8" s="355" t="s">
        <v>4</v>
      </c>
      <c r="C8" s="331">
        <f t="shared" ref="C8:D8" si="10">SUM(C9+C75)</f>
        <v>21111900</v>
      </c>
      <c r="D8" s="331">
        <f t="shared" si="10"/>
        <v>11600022.5</v>
      </c>
      <c r="E8" s="329">
        <f t="shared" si="0"/>
        <v>-9511877.5</v>
      </c>
      <c r="F8" s="331">
        <f t="shared" ref="F8:G8" si="11">SUM(F9+F75)</f>
        <v>166018800</v>
      </c>
      <c r="G8" s="331">
        <f t="shared" si="11"/>
        <v>105551386.18000001</v>
      </c>
      <c r="H8" s="329">
        <f t="shared" si="1"/>
        <v>-60467413.819999993</v>
      </c>
      <c r="I8" s="331">
        <f t="shared" ref="I8:J8" si="12">SUM(I9+I75)</f>
        <v>11985400</v>
      </c>
      <c r="J8" s="331">
        <f t="shared" si="12"/>
        <v>11902331.1</v>
      </c>
      <c r="K8" s="329">
        <f t="shared" si="2"/>
        <v>-83068.900000000373</v>
      </c>
      <c r="L8" s="331">
        <f t="shared" ref="L8:M8" si="13">SUM(L9+L75)</f>
        <v>5524100</v>
      </c>
      <c r="M8" s="331">
        <f t="shared" si="13"/>
        <v>5524099.4000000004</v>
      </c>
      <c r="N8" s="329">
        <f t="shared" si="3"/>
        <v>-0.59999999962747097</v>
      </c>
      <c r="O8" s="331">
        <f t="shared" ref="O8:P8" si="14">SUM(O9+O75)</f>
        <v>42503900</v>
      </c>
      <c r="P8" s="331">
        <f t="shared" si="14"/>
        <v>40027959.399999999</v>
      </c>
      <c r="Q8" s="329">
        <f t="shared" si="4"/>
        <v>-2475940.6000000015</v>
      </c>
      <c r="R8" s="330">
        <f t="shared" ref="R8:S8" si="15">SUM(R9+R75)</f>
        <v>6232500</v>
      </c>
      <c r="S8" s="330">
        <f t="shared" si="15"/>
        <v>6232500</v>
      </c>
      <c r="T8" s="329">
        <f t="shared" si="5"/>
        <v>0</v>
      </c>
      <c r="U8" s="337">
        <f t="shared" si="6"/>
        <v>253376600</v>
      </c>
      <c r="V8" s="337">
        <f t="shared" si="6"/>
        <v>180838298.58000001</v>
      </c>
      <c r="W8" s="337">
        <f t="shared" si="6"/>
        <v>-72538301.419999987</v>
      </c>
      <c r="X8" s="331">
        <f t="shared" ref="X8:Y8" si="16">SUM(X9+X75)</f>
        <v>151993800</v>
      </c>
      <c r="Y8" s="331">
        <f t="shared" si="16"/>
        <v>0</v>
      </c>
      <c r="Z8" s="329">
        <f t="shared" ref="Z8:Z107" si="17">SUM(Y8-X8)</f>
        <v>-151993800</v>
      </c>
      <c r="AA8" s="337">
        <f t="shared" si="7"/>
        <v>151993800</v>
      </c>
      <c r="AB8" s="337">
        <f t="shared" si="7"/>
        <v>0</v>
      </c>
      <c r="AC8" s="337">
        <f t="shared" si="7"/>
        <v>-151993800</v>
      </c>
      <c r="AD8" s="331">
        <f t="shared" ref="AD8:AE8" si="18">SUM(AD9+AD75)</f>
        <v>0</v>
      </c>
      <c r="AE8" s="331">
        <f t="shared" si="18"/>
        <v>0</v>
      </c>
      <c r="AF8" s="329">
        <f t="shared" ref="AF8:AF107" si="19">SUM(AE8-AD8)</f>
        <v>0</v>
      </c>
      <c r="AG8" s="331">
        <f t="shared" ref="AG8:AH8" si="20">SUM(AG9+AG75)</f>
        <v>0</v>
      </c>
      <c r="AH8" s="331">
        <f t="shared" si="20"/>
        <v>0</v>
      </c>
      <c r="AI8" s="329">
        <f t="shared" ref="AI8:AI107" si="21">SUM(AH8-AG8)</f>
        <v>0</v>
      </c>
      <c r="AJ8" s="337">
        <f t="shared" si="8"/>
        <v>0</v>
      </c>
      <c r="AK8" s="337">
        <f t="shared" si="8"/>
        <v>0</v>
      </c>
      <c r="AL8" s="337">
        <f t="shared" si="8"/>
        <v>0</v>
      </c>
      <c r="AM8" s="337">
        <f t="shared" si="9"/>
        <v>405370400</v>
      </c>
      <c r="AN8" s="337">
        <f t="shared" si="9"/>
        <v>180838298.58000001</v>
      </c>
      <c r="AO8" s="337">
        <f t="shared" si="9"/>
        <v>-224532101.41999999</v>
      </c>
    </row>
    <row r="9" spans="1:41">
      <c r="A9" s="366">
        <v>2</v>
      </c>
      <c r="B9" s="355" t="s">
        <v>5</v>
      </c>
      <c r="C9" s="331">
        <f t="shared" ref="C9:D9" si="22">SUM(C10+C63+C66)</f>
        <v>21111900</v>
      </c>
      <c r="D9" s="331">
        <f t="shared" si="22"/>
        <v>11600022.5</v>
      </c>
      <c r="E9" s="329">
        <f t="shared" si="0"/>
        <v>-9511877.5</v>
      </c>
      <c r="F9" s="331">
        <f t="shared" ref="F9" si="23">SUM(F10+F63+F66)</f>
        <v>166018800</v>
      </c>
      <c r="G9" s="331">
        <f>SUM(G10+G63+G66)</f>
        <v>105551386.18000001</v>
      </c>
      <c r="H9" s="329">
        <f t="shared" si="1"/>
        <v>-60467413.819999993</v>
      </c>
      <c r="I9" s="331">
        <f t="shared" ref="I9:J9" si="24">SUM(I10+I63+I66)</f>
        <v>11985400</v>
      </c>
      <c r="J9" s="331">
        <f t="shared" si="24"/>
        <v>11902331.1</v>
      </c>
      <c r="K9" s="329">
        <f t="shared" si="2"/>
        <v>-83068.900000000373</v>
      </c>
      <c r="L9" s="331">
        <f t="shared" ref="L9:M9" si="25">SUM(L10+L63+L66)</f>
        <v>5524100</v>
      </c>
      <c r="M9" s="331">
        <f t="shared" si="25"/>
        <v>5524099.4000000004</v>
      </c>
      <c r="N9" s="329">
        <f t="shared" si="3"/>
        <v>-0.59999999962747097</v>
      </c>
      <c r="O9" s="331">
        <f t="shared" ref="O9:P9" si="26">SUM(O10+O63+O66)</f>
        <v>42503900</v>
      </c>
      <c r="P9" s="331">
        <f t="shared" si="26"/>
        <v>40027959.399999999</v>
      </c>
      <c r="Q9" s="329">
        <f t="shared" si="4"/>
        <v>-2475940.6000000015</v>
      </c>
      <c r="R9" s="330">
        <f t="shared" ref="R9:S9" si="27">SUM(R10+R63+R66)</f>
        <v>6232500</v>
      </c>
      <c r="S9" s="330">
        <f t="shared" si="27"/>
        <v>6232500</v>
      </c>
      <c r="T9" s="329">
        <f t="shared" si="5"/>
        <v>0</v>
      </c>
      <c r="U9" s="337">
        <f t="shared" si="6"/>
        <v>253376600</v>
      </c>
      <c r="V9" s="337">
        <f t="shared" si="6"/>
        <v>180838298.58000001</v>
      </c>
      <c r="W9" s="337">
        <f t="shared" si="6"/>
        <v>-72538301.419999987</v>
      </c>
      <c r="X9" s="331">
        <f t="shared" ref="X9:Y9" si="28">SUM(X10+X63+X66)</f>
        <v>151993800</v>
      </c>
      <c r="Y9" s="331">
        <f t="shared" si="28"/>
        <v>0</v>
      </c>
      <c r="Z9" s="329">
        <f t="shared" si="17"/>
        <v>-151993800</v>
      </c>
      <c r="AA9" s="337">
        <f t="shared" si="7"/>
        <v>151993800</v>
      </c>
      <c r="AB9" s="337">
        <f t="shared" si="7"/>
        <v>0</v>
      </c>
      <c r="AC9" s="337">
        <f t="shared" si="7"/>
        <v>-151993800</v>
      </c>
      <c r="AD9" s="331">
        <f t="shared" ref="AD9:AE9" si="29">SUM(AD10+AD63+AD66)</f>
        <v>0</v>
      </c>
      <c r="AE9" s="331">
        <f t="shared" si="29"/>
        <v>0</v>
      </c>
      <c r="AF9" s="329">
        <f t="shared" si="19"/>
        <v>0</v>
      </c>
      <c r="AG9" s="331">
        <f t="shared" ref="AG9:AH9" si="30">SUM(AG10+AG63+AG66)</f>
        <v>0</v>
      </c>
      <c r="AH9" s="331">
        <f t="shared" si="30"/>
        <v>0</v>
      </c>
      <c r="AI9" s="329">
        <f t="shared" si="21"/>
        <v>0</v>
      </c>
      <c r="AJ9" s="337">
        <f t="shared" si="8"/>
        <v>0</v>
      </c>
      <c r="AK9" s="337">
        <f t="shared" si="8"/>
        <v>0</v>
      </c>
      <c r="AL9" s="337">
        <f t="shared" si="8"/>
        <v>0</v>
      </c>
      <c r="AM9" s="337">
        <f t="shared" si="9"/>
        <v>405370400</v>
      </c>
      <c r="AN9" s="337">
        <f t="shared" si="9"/>
        <v>180838298.58000001</v>
      </c>
      <c r="AO9" s="337">
        <f t="shared" si="9"/>
        <v>-224532101.41999999</v>
      </c>
    </row>
    <row r="10" spans="1:41">
      <c r="A10" s="366">
        <v>3</v>
      </c>
      <c r="B10" s="355" t="s">
        <v>6</v>
      </c>
      <c r="C10" s="331">
        <f t="shared" ref="C10:D10" si="31">SUM(C11+C17+C23+C28+C35+C39+C44+C48+C58)</f>
        <v>21111900</v>
      </c>
      <c r="D10" s="331">
        <f t="shared" si="31"/>
        <v>11600022.5</v>
      </c>
      <c r="E10" s="329">
        <f t="shared" si="0"/>
        <v>-9511877.5</v>
      </c>
      <c r="F10" s="331">
        <f t="shared" ref="F10" si="32">SUM(F11+F17+F23+F28+F35+F39+F44+F48+F58)</f>
        <v>166018800</v>
      </c>
      <c r="G10" s="331">
        <f>SUM(G11+G17+G23+G28+G35+G39+G44+G48+G58)</f>
        <v>105551386.18000001</v>
      </c>
      <c r="H10" s="329">
        <f t="shared" si="1"/>
        <v>-60467413.819999993</v>
      </c>
      <c r="I10" s="331">
        <f t="shared" ref="I10:J10" si="33">SUM(I11+I17+I23+I28+I35+I39+I44+I48+I58)</f>
        <v>11985400</v>
      </c>
      <c r="J10" s="331">
        <f t="shared" si="33"/>
        <v>11902331.1</v>
      </c>
      <c r="K10" s="329">
        <f t="shared" si="2"/>
        <v>-83068.900000000373</v>
      </c>
      <c r="L10" s="331">
        <f t="shared" ref="L10:M10" si="34">SUM(L11+L17+L23+L28+L35+L39+L44+L48+L58)</f>
        <v>5524100</v>
      </c>
      <c r="M10" s="331">
        <f t="shared" si="34"/>
        <v>5524099.4000000004</v>
      </c>
      <c r="N10" s="329">
        <f t="shared" si="3"/>
        <v>-0.59999999962747097</v>
      </c>
      <c r="O10" s="331">
        <f t="shared" ref="O10:P10" si="35">SUM(O11+O17+O23+O28+O35+O39+O44+O48+O58)</f>
        <v>42503900</v>
      </c>
      <c r="P10" s="331">
        <f t="shared" si="35"/>
        <v>40027959.399999999</v>
      </c>
      <c r="Q10" s="329">
        <f t="shared" si="4"/>
        <v>-2475940.6000000015</v>
      </c>
      <c r="R10" s="330">
        <f t="shared" ref="R10:S10" si="36">SUM(R11+R17+R23+R28+R35+R39+R44+R48+R58)</f>
        <v>6232500</v>
      </c>
      <c r="S10" s="330">
        <f t="shared" si="36"/>
        <v>6232500</v>
      </c>
      <c r="T10" s="329">
        <f t="shared" si="5"/>
        <v>0</v>
      </c>
      <c r="U10" s="337">
        <f t="shared" si="6"/>
        <v>253376600</v>
      </c>
      <c r="V10" s="337">
        <f t="shared" si="6"/>
        <v>180838298.58000001</v>
      </c>
      <c r="W10" s="337">
        <f t="shared" si="6"/>
        <v>-72538301.419999987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0</v>
      </c>
      <c r="AE10" s="331">
        <f t="shared" si="38"/>
        <v>0</v>
      </c>
      <c r="AF10" s="329">
        <f t="shared" si="19"/>
        <v>0</v>
      </c>
      <c r="AG10" s="331">
        <f t="shared" ref="AG10:AH10" si="39">SUM(AG11+AG17+AG23+AG28+AG35+AG39+AG44+AG48+AG58)</f>
        <v>0</v>
      </c>
      <c r="AH10" s="331">
        <f t="shared" si="39"/>
        <v>0</v>
      </c>
      <c r="AI10" s="329">
        <f t="shared" si="21"/>
        <v>0</v>
      </c>
      <c r="AJ10" s="337">
        <f t="shared" si="8"/>
        <v>0</v>
      </c>
      <c r="AK10" s="337">
        <f t="shared" si="8"/>
        <v>0</v>
      </c>
      <c r="AL10" s="337">
        <f t="shared" si="8"/>
        <v>0</v>
      </c>
      <c r="AM10" s="337">
        <f t="shared" si="9"/>
        <v>253376600</v>
      </c>
      <c r="AN10" s="337">
        <f t="shared" si="9"/>
        <v>180838298.58000001</v>
      </c>
      <c r="AO10" s="337">
        <f t="shared" si="9"/>
        <v>-72538301.419999987</v>
      </c>
    </row>
    <row r="11" spans="1:41">
      <c r="A11" s="366">
        <v>4</v>
      </c>
      <c r="B11" s="355" t="s">
        <v>7</v>
      </c>
      <c r="C11" s="331">
        <f t="shared" ref="C11:D11" si="40">SUM(C12:C16)</f>
        <v>15877500</v>
      </c>
      <c r="D11" s="331">
        <f t="shared" si="40"/>
        <v>9789122.5</v>
      </c>
      <c r="E11" s="329">
        <f t="shared" si="0"/>
        <v>-6088377.5</v>
      </c>
      <c r="F11" s="331">
        <f t="shared" ref="F11:G11" si="41">SUM(F12:F16)</f>
        <v>94880900</v>
      </c>
      <c r="G11" s="331">
        <f t="shared" si="41"/>
        <v>67547062</v>
      </c>
      <c r="H11" s="329">
        <f t="shared" si="1"/>
        <v>-27333838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110758400</v>
      </c>
      <c r="V11" s="337">
        <f t="shared" si="6"/>
        <v>77336184.5</v>
      </c>
      <c r="W11" s="337">
        <f t="shared" si="6"/>
        <v>-33422215.5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7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110758400</v>
      </c>
      <c r="AN11" s="337">
        <f t="shared" si="9"/>
        <v>77336184.5</v>
      </c>
      <c r="AO11" s="337">
        <f t="shared" si="9"/>
        <v>-33422215.5</v>
      </c>
    </row>
    <row r="12" spans="1:41">
      <c r="A12" s="368">
        <v>5</v>
      </c>
      <c r="B12" s="354" t="s">
        <v>8</v>
      </c>
      <c r="C12" s="396">
        <v>5420000</v>
      </c>
      <c r="D12" s="396">
        <v>3932302.5</v>
      </c>
      <c r="E12" s="323">
        <f t="shared" si="0"/>
        <v>-1487697.5</v>
      </c>
      <c r="F12" s="396">
        <v>43173200</v>
      </c>
      <c r="G12" s="396">
        <v>34439191</v>
      </c>
      <c r="H12" s="323">
        <f t="shared" si="1"/>
        <v>-8734009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0"/>
      <c r="S12" s="400"/>
      <c r="T12" s="329">
        <f t="shared" si="5"/>
        <v>0</v>
      </c>
      <c r="U12" s="336">
        <f t="shared" si="6"/>
        <v>48593200</v>
      </c>
      <c r="V12" s="336">
        <f t="shared" si="6"/>
        <v>38371493.5</v>
      </c>
      <c r="W12" s="336">
        <f t="shared" si="6"/>
        <v>-10221706.5</v>
      </c>
      <c r="X12" s="332"/>
      <c r="Y12" s="332"/>
      <c r="Z12" s="329">
        <f t="shared" si="17"/>
        <v>0</v>
      </c>
      <c r="AA12" s="336">
        <f t="shared" si="47"/>
        <v>0</v>
      </c>
      <c r="AB12" s="336">
        <f t="shared" si="47"/>
        <v>0</v>
      </c>
      <c r="AC12" s="336">
        <f t="shared" si="47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48593200</v>
      </c>
      <c r="AN12" s="336">
        <f t="shared" si="9"/>
        <v>38371493.5</v>
      </c>
      <c r="AO12" s="336">
        <f t="shared" si="9"/>
        <v>-10221706.5</v>
      </c>
    </row>
    <row r="13" spans="1:41">
      <c r="A13" s="368">
        <v>6</v>
      </c>
      <c r="B13" s="354" t="s">
        <v>10</v>
      </c>
      <c r="C13" s="396">
        <v>5425000</v>
      </c>
      <c r="D13" s="396">
        <v>5416820</v>
      </c>
      <c r="E13" s="323">
        <f t="shared" si="0"/>
        <v>-8180</v>
      </c>
      <c r="F13" s="396">
        <v>45327700</v>
      </c>
      <c r="G13" s="396">
        <v>28927871</v>
      </c>
      <c r="H13" s="323">
        <f t="shared" si="1"/>
        <v>-16399829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0"/>
      <c r="S13" s="400"/>
      <c r="T13" s="329">
        <f t="shared" si="5"/>
        <v>0</v>
      </c>
      <c r="U13" s="336">
        <f t="shared" si="6"/>
        <v>50752700</v>
      </c>
      <c r="V13" s="336">
        <f t="shared" si="6"/>
        <v>34344691</v>
      </c>
      <c r="W13" s="336">
        <f t="shared" si="6"/>
        <v>-16408009</v>
      </c>
      <c r="X13" s="332"/>
      <c r="Y13" s="332"/>
      <c r="Z13" s="329">
        <f t="shared" si="17"/>
        <v>0</v>
      </c>
      <c r="AA13" s="336">
        <f t="shared" si="47"/>
        <v>0</v>
      </c>
      <c r="AB13" s="336">
        <f t="shared" si="47"/>
        <v>0</v>
      </c>
      <c r="AC13" s="336">
        <f t="shared" si="47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50752700</v>
      </c>
      <c r="AN13" s="336">
        <f t="shared" si="9"/>
        <v>34344691</v>
      </c>
      <c r="AO13" s="336">
        <f t="shared" si="9"/>
        <v>-16408009</v>
      </c>
    </row>
    <row r="14" spans="1:41">
      <c r="A14" s="368">
        <v>7</v>
      </c>
      <c r="B14" s="354" t="s">
        <v>11</v>
      </c>
      <c r="C14" s="396">
        <v>660000</v>
      </c>
      <c r="D14" s="396">
        <v>440000</v>
      </c>
      <c r="E14" s="323">
        <f t="shared" si="0"/>
        <v>-220000</v>
      </c>
      <c r="F14" s="396">
        <v>6380000</v>
      </c>
      <c r="G14" s="396">
        <v>4180000</v>
      </c>
      <c r="H14" s="323">
        <f t="shared" si="1"/>
        <v>-2200000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0"/>
      <c r="S14" s="400"/>
      <c r="T14" s="329">
        <f t="shared" si="5"/>
        <v>0</v>
      </c>
      <c r="U14" s="336">
        <f t="shared" si="6"/>
        <v>7040000</v>
      </c>
      <c r="V14" s="336">
        <f t="shared" si="6"/>
        <v>4620000</v>
      </c>
      <c r="W14" s="336">
        <f t="shared" si="6"/>
        <v>-2420000</v>
      </c>
      <c r="X14" s="332"/>
      <c r="Y14" s="332"/>
      <c r="Z14" s="329">
        <f t="shared" si="17"/>
        <v>0</v>
      </c>
      <c r="AA14" s="336">
        <f t="shared" si="47"/>
        <v>0</v>
      </c>
      <c r="AB14" s="336">
        <f t="shared" si="47"/>
        <v>0</v>
      </c>
      <c r="AC14" s="336">
        <f t="shared" si="47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7040000</v>
      </c>
      <c r="AN14" s="336">
        <f t="shared" si="9"/>
        <v>4620000</v>
      </c>
      <c r="AO14" s="336">
        <f t="shared" si="9"/>
        <v>-2420000</v>
      </c>
    </row>
    <row r="15" spans="1:41">
      <c r="A15" s="368">
        <v>8</v>
      </c>
      <c r="B15" s="354" t="s">
        <v>12</v>
      </c>
      <c r="C15" s="396">
        <v>4372500</v>
      </c>
      <c r="D15" s="397">
        <v>0</v>
      </c>
      <c r="E15" s="323">
        <f t="shared" si="0"/>
        <v>-4372500</v>
      </c>
      <c r="F15" s="397">
        <v>0</v>
      </c>
      <c r="G15" s="397">
        <v>0</v>
      </c>
      <c r="H15" s="323">
        <f t="shared" si="1"/>
        <v>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0"/>
      <c r="S15" s="400"/>
      <c r="T15" s="329">
        <f t="shared" si="5"/>
        <v>0</v>
      </c>
      <c r="U15" s="336">
        <f t="shared" si="6"/>
        <v>4372500</v>
      </c>
      <c r="V15" s="336">
        <f t="shared" si="6"/>
        <v>0</v>
      </c>
      <c r="W15" s="336">
        <f t="shared" si="6"/>
        <v>-4372500</v>
      </c>
      <c r="X15" s="332"/>
      <c r="Y15" s="332"/>
      <c r="Z15" s="329">
        <f t="shared" si="17"/>
        <v>0</v>
      </c>
      <c r="AA15" s="336">
        <f t="shared" si="47"/>
        <v>0</v>
      </c>
      <c r="AB15" s="336">
        <f t="shared" si="47"/>
        <v>0</v>
      </c>
      <c r="AC15" s="336">
        <f t="shared" si="47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4372500</v>
      </c>
      <c r="AN15" s="336">
        <f t="shared" si="9"/>
        <v>0</v>
      </c>
      <c r="AO15" s="336">
        <f t="shared" si="9"/>
        <v>-4372500</v>
      </c>
    </row>
    <row r="16" spans="1:41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0"/>
      <c r="S16" s="400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47"/>
        <v>0</v>
      </c>
      <c r="AB16" s="336">
        <f t="shared" si="47"/>
        <v>0</v>
      </c>
      <c r="AC16" s="336">
        <f t="shared" si="47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>
      <c r="A17" s="366">
        <v>10</v>
      </c>
      <c r="B17" s="355" t="s">
        <v>16</v>
      </c>
      <c r="C17" s="163">
        <f>SUM(C18:C22)</f>
        <v>1984400</v>
      </c>
      <c r="D17" s="163">
        <f>SUM(D18:D22)</f>
        <v>0</v>
      </c>
      <c r="E17" s="323">
        <f t="shared" si="0"/>
        <v>-1984400</v>
      </c>
      <c r="F17" s="163">
        <f>SUM(F18:F22)</f>
        <v>11860200</v>
      </c>
      <c r="G17" s="163">
        <f>SUM(G18:G22)</f>
        <v>3186638.75</v>
      </c>
      <c r="H17" s="323">
        <f t="shared" si="1"/>
        <v>-8673561.25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0">
        <f>SUM(R18:R22)</f>
        <v>0</v>
      </c>
      <c r="S17" s="400">
        <f>SUM(S18:S22)</f>
        <v>0</v>
      </c>
      <c r="T17" s="329">
        <f t="shared" si="5"/>
        <v>0</v>
      </c>
      <c r="U17" s="337">
        <f t="shared" si="6"/>
        <v>13844600</v>
      </c>
      <c r="V17" s="337">
        <f t="shared" si="6"/>
        <v>3186638.75</v>
      </c>
      <c r="W17" s="337">
        <f t="shared" si="6"/>
        <v>-10657961.25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47"/>
        <v>0</v>
      </c>
      <c r="AB17" s="337">
        <f t="shared" si="47"/>
        <v>0</v>
      </c>
      <c r="AC17" s="337">
        <f t="shared" si="47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13844600</v>
      </c>
      <c r="AN17" s="337">
        <f t="shared" si="9"/>
        <v>3186638.75</v>
      </c>
      <c r="AO17" s="337">
        <f t="shared" si="9"/>
        <v>-10657961.25</v>
      </c>
    </row>
    <row r="18" spans="1:41">
      <c r="A18" s="368">
        <v>11</v>
      </c>
      <c r="B18" s="354" t="s">
        <v>13</v>
      </c>
      <c r="C18" s="396">
        <v>1349200</v>
      </c>
      <c r="D18" s="397">
        <v>0</v>
      </c>
      <c r="E18" s="323">
        <f t="shared" si="0"/>
        <v>-1349200</v>
      </c>
      <c r="F18" s="396">
        <v>8064900</v>
      </c>
      <c r="G18" s="396">
        <v>3186638.75</v>
      </c>
      <c r="H18" s="323">
        <f t="shared" si="1"/>
        <v>-4878261.25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0"/>
      <c r="S18" s="400"/>
      <c r="T18" s="329">
        <f t="shared" si="5"/>
        <v>0</v>
      </c>
      <c r="U18" s="336">
        <f t="shared" si="6"/>
        <v>9414100</v>
      </c>
      <c r="V18" s="336">
        <f t="shared" si="6"/>
        <v>3186638.75</v>
      </c>
      <c r="W18" s="336">
        <f t="shared" si="6"/>
        <v>-6227461.25</v>
      </c>
      <c r="X18" s="332"/>
      <c r="Y18" s="332"/>
      <c r="Z18" s="329">
        <f t="shared" si="17"/>
        <v>0</v>
      </c>
      <c r="AA18" s="336">
        <f t="shared" ref="AA18:AC33" si="50">SUM(X18)</f>
        <v>0</v>
      </c>
      <c r="AB18" s="336">
        <f t="shared" si="50"/>
        <v>0</v>
      </c>
      <c r="AC18" s="336">
        <f t="shared" si="50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9414100</v>
      </c>
      <c r="AN18" s="336">
        <f t="shared" si="9"/>
        <v>3186638.75</v>
      </c>
      <c r="AO18" s="336">
        <f t="shared" si="9"/>
        <v>-6227461.25</v>
      </c>
    </row>
    <row r="19" spans="1:41">
      <c r="A19" s="368">
        <v>12</v>
      </c>
      <c r="B19" s="354" t="s">
        <v>14</v>
      </c>
      <c r="C19" s="396">
        <v>158800</v>
      </c>
      <c r="D19" s="397">
        <v>0</v>
      </c>
      <c r="E19" s="323">
        <f t="shared" si="0"/>
        <v>-158800</v>
      </c>
      <c r="F19" s="396">
        <v>948800</v>
      </c>
      <c r="G19" s="397">
        <v>0</v>
      </c>
      <c r="H19" s="323">
        <f t="shared" si="1"/>
        <v>-948800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0"/>
      <c r="S19" s="400"/>
      <c r="T19" s="329">
        <f t="shared" si="5"/>
        <v>0</v>
      </c>
      <c r="U19" s="336">
        <f t="shared" si="6"/>
        <v>1107600</v>
      </c>
      <c r="V19" s="336">
        <f t="shared" si="6"/>
        <v>0</v>
      </c>
      <c r="W19" s="336">
        <f t="shared" si="6"/>
        <v>-1107600</v>
      </c>
      <c r="X19" s="332"/>
      <c r="Y19" s="332"/>
      <c r="Z19" s="329">
        <f t="shared" si="17"/>
        <v>0</v>
      </c>
      <c r="AA19" s="336">
        <f t="shared" si="50"/>
        <v>0</v>
      </c>
      <c r="AB19" s="336">
        <f t="shared" si="50"/>
        <v>0</v>
      </c>
      <c r="AC19" s="336">
        <f t="shared" si="50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1107600</v>
      </c>
      <c r="AN19" s="336">
        <f t="shared" si="9"/>
        <v>0</v>
      </c>
      <c r="AO19" s="336">
        <f t="shared" si="9"/>
        <v>-1107600</v>
      </c>
    </row>
    <row r="20" spans="1:41">
      <c r="A20" s="368">
        <v>13</v>
      </c>
      <c r="B20" s="354" t="s">
        <v>15</v>
      </c>
      <c r="C20" s="396">
        <v>79400</v>
      </c>
      <c r="D20" s="397">
        <v>0</v>
      </c>
      <c r="E20" s="323">
        <f t="shared" si="0"/>
        <v>-79400</v>
      </c>
      <c r="F20" s="396">
        <v>474400</v>
      </c>
      <c r="G20" s="397">
        <v>0</v>
      </c>
      <c r="H20" s="323">
        <f t="shared" si="1"/>
        <v>-474400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0"/>
      <c r="S20" s="400"/>
      <c r="T20" s="329">
        <f t="shared" si="5"/>
        <v>0</v>
      </c>
      <c r="U20" s="336">
        <f t="shared" si="6"/>
        <v>553800</v>
      </c>
      <c r="V20" s="336">
        <f t="shared" si="6"/>
        <v>0</v>
      </c>
      <c r="W20" s="336">
        <f t="shared" si="6"/>
        <v>-553800</v>
      </c>
      <c r="X20" s="332"/>
      <c r="Y20" s="332"/>
      <c r="Z20" s="329">
        <f t="shared" si="17"/>
        <v>0</v>
      </c>
      <c r="AA20" s="336">
        <f t="shared" si="50"/>
        <v>0</v>
      </c>
      <c r="AB20" s="336">
        <f t="shared" si="50"/>
        <v>0</v>
      </c>
      <c r="AC20" s="336">
        <f t="shared" si="50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553800</v>
      </c>
      <c r="AN20" s="336">
        <f t="shared" si="9"/>
        <v>0</v>
      </c>
      <c r="AO20" s="336">
        <f t="shared" si="9"/>
        <v>-553800</v>
      </c>
    </row>
    <row r="21" spans="1:41">
      <c r="A21" s="368">
        <v>14</v>
      </c>
      <c r="B21" s="354" t="s">
        <v>17</v>
      </c>
      <c r="C21" s="396">
        <v>79400</v>
      </c>
      <c r="D21" s="397">
        <v>0</v>
      </c>
      <c r="E21" s="323">
        <f t="shared" si="0"/>
        <v>-79400</v>
      </c>
      <c r="F21" s="396">
        <v>474400</v>
      </c>
      <c r="G21" s="397">
        <v>0</v>
      </c>
      <c r="H21" s="323">
        <f t="shared" si="1"/>
        <v>-474400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0"/>
      <c r="S21" s="400"/>
      <c r="T21" s="329">
        <f t="shared" si="5"/>
        <v>0</v>
      </c>
      <c r="U21" s="336">
        <f t="shared" si="6"/>
        <v>553800</v>
      </c>
      <c r="V21" s="336">
        <f t="shared" si="6"/>
        <v>0</v>
      </c>
      <c r="W21" s="336">
        <f t="shared" si="6"/>
        <v>-553800</v>
      </c>
      <c r="X21" s="332"/>
      <c r="Y21" s="332"/>
      <c r="Z21" s="329">
        <f t="shared" si="17"/>
        <v>0</v>
      </c>
      <c r="AA21" s="336">
        <f t="shared" si="50"/>
        <v>0</v>
      </c>
      <c r="AB21" s="336">
        <f t="shared" si="50"/>
        <v>0</v>
      </c>
      <c r="AC21" s="336">
        <f t="shared" si="50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553800</v>
      </c>
      <c r="AN21" s="336">
        <f t="shared" si="9"/>
        <v>0</v>
      </c>
      <c r="AO21" s="336">
        <f t="shared" si="9"/>
        <v>-553800</v>
      </c>
    </row>
    <row r="22" spans="1:41">
      <c r="A22" s="368">
        <v>15</v>
      </c>
      <c r="B22" s="354" t="s">
        <v>18</v>
      </c>
      <c r="C22" s="396">
        <v>317600</v>
      </c>
      <c r="D22" s="397">
        <v>0</v>
      </c>
      <c r="E22" s="323">
        <f t="shared" si="0"/>
        <v>-317600</v>
      </c>
      <c r="F22" s="396">
        <v>1897700</v>
      </c>
      <c r="G22" s="397">
        <v>0</v>
      </c>
      <c r="H22" s="323">
        <f t="shared" si="1"/>
        <v>-1897700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0"/>
      <c r="S22" s="400"/>
      <c r="T22" s="329">
        <f t="shared" si="5"/>
        <v>0</v>
      </c>
      <c r="U22" s="336">
        <f t="shared" si="6"/>
        <v>2215300</v>
      </c>
      <c r="V22" s="336">
        <f t="shared" si="6"/>
        <v>0</v>
      </c>
      <c r="W22" s="336">
        <f t="shared" si="6"/>
        <v>-2215300</v>
      </c>
      <c r="X22" s="332"/>
      <c r="Y22" s="332"/>
      <c r="Z22" s="329">
        <f t="shared" si="17"/>
        <v>0</v>
      </c>
      <c r="AA22" s="336">
        <f t="shared" si="50"/>
        <v>0</v>
      </c>
      <c r="AB22" s="336">
        <f t="shared" si="50"/>
        <v>0</v>
      </c>
      <c r="AC22" s="336">
        <f t="shared" si="50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2215300</v>
      </c>
      <c r="AN22" s="336">
        <f t="shared" si="9"/>
        <v>0</v>
      </c>
      <c r="AO22" s="336">
        <f t="shared" si="9"/>
        <v>-2215300</v>
      </c>
    </row>
    <row r="23" spans="1:41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14012700</v>
      </c>
      <c r="G23" s="163">
        <f>SUM(G24:G27)</f>
        <v>8744785.4299999997</v>
      </c>
      <c r="H23" s="323">
        <f t="shared" si="1"/>
        <v>-5267914.57</v>
      </c>
      <c r="I23" s="379">
        <f>SUM(I24:I27)</f>
        <v>11985400</v>
      </c>
      <c r="J23" s="379">
        <f>SUM(J24:J27)</f>
        <v>11902331.1</v>
      </c>
      <c r="K23" s="323">
        <f t="shared" si="2"/>
        <v>-83068.900000000373</v>
      </c>
      <c r="L23" s="379">
        <f>SUM(L24:L27)</f>
        <v>5524100</v>
      </c>
      <c r="M23" s="379">
        <f>SUM(M24:M27)</f>
        <v>5524099.4000000004</v>
      </c>
      <c r="N23" s="323">
        <f t="shared" si="3"/>
        <v>-0.59999999962747097</v>
      </c>
      <c r="O23" s="379">
        <f>SUM(O24:O27)</f>
        <v>42503900</v>
      </c>
      <c r="P23" s="379">
        <f>SUM(P24:P27)</f>
        <v>40027959.399999999</v>
      </c>
      <c r="Q23" s="323">
        <f t="shared" si="4"/>
        <v>-2475940.6000000015</v>
      </c>
      <c r="R23" s="400">
        <f>SUM(R24:R27)</f>
        <v>6232500</v>
      </c>
      <c r="S23" s="400">
        <f>SUM(S24:S27)</f>
        <v>6232500</v>
      </c>
      <c r="T23" s="329">
        <f t="shared" si="5"/>
        <v>0</v>
      </c>
      <c r="U23" s="337">
        <f t="shared" ref="U23:W38" si="51">SUM(C23+F23+I23+L23+O23+R23)</f>
        <v>80258600</v>
      </c>
      <c r="V23" s="337">
        <f t="shared" si="51"/>
        <v>72431675.329999998</v>
      </c>
      <c r="W23" s="337">
        <f t="shared" si="51"/>
        <v>-7826924.6700000018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0"/>
        <v>0</v>
      </c>
      <c r="AB23" s="337">
        <f t="shared" si="50"/>
        <v>0</v>
      </c>
      <c r="AC23" s="337">
        <f t="shared" si="50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2">SUM(AD23+AG23)</f>
        <v>0</v>
      </c>
      <c r="AK23" s="337">
        <f t="shared" si="52"/>
        <v>0</v>
      </c>
      <c r="AL23" s="337">
        <f t="shared" si="52"/>
        <v>0</v>
      </c>
      <c r="AM23" s="337">
        <f t="shared" ref="AM23:AO38" si="53">SUM(U23+AA23+AJ23)</f>
        <v>80258600</v>
      </c>
      <c r="AN23" s="337">
        <f t="shared" si="53"/>
        <v>72431675.329999998</v>
      </c>
      <c r="AO23" s="337">
        <f t="shared" si="53"/>
        <v>-7826924.6700000018</v>
      </c>
    </row>
    <row r="24" spans="1:41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3500000</v>
      </c>
      <c r="G24" s="396">
        <v>2999893.25</v>
      </c>
      <c r="H24" s="323">
        <f t="shared" si="1"/>
        <v>-500106.75</v>
      </c>
      <c r="I24" s="396">
        <v>228000</v>
      </c>
      <c r="J24" s="396">
        <v>267730.09999999998</v>
      </c>
      <c r="K24" s="323">
        <f t="shared" si="2"/>
        <v>39730.099999999977</v>
      </c>
      <c r="L24" s="396">
        <v>439200</v>
      </c>
      <c r="M24" s="396">
        <v>790585.4</v>
      </c>
      <c r="N24" s="323">
        <f t="shared" si="3"/>
        <v>351385.4</v>
      </c>
      <c r="O24" s="396">
        <v>1381400</v>
      </c>
      <c r="P24" s="396">
        <v>1586259.4</v>
      </c>
      <c r="Q24" s="323">
        <f t="shared" si="4"/>
        <v>204859.39999999991</v>
      </c>
      <c r="R24" s="396">
        <v>1000800</v>
      </c>
      <c r="S24" s="396">
        <v>1030524.22</v>
      </c>
      <c r="T24" s="385">
        <f t="shared" si="5"/>
        <v>29724.219999999972</v>
      </c>
      <c r="U24" s="336">
        <f t="shared" si="51"/>
        <v>6549400</v>
      </c>
      <c r="V24" s="336">
        <f t="shared" si="51"/>
        <v>6674992.3700000001</v>
      </c>
      <c r="W24" s="336">
        <f t="shared" si="51"/>
        <v>125592.36999999988</v>
      </c>
      <c r="X24" s="332"/>
      <c r="Y24" s="332"/>
      <c r="Z24" s="329">
        <f t="shared" si="17"/>
        <v>0</v>
      </c>
      <c r="AA24" s="336">
        <f t="shared" si="50"/>
        <v>0</v>
      </c>
      <c r="AB24" s="336">
        <f t="shared" si="50"/>
        <v>0</v>
      </c>
      <c r="AC24" s="336">
        <f t="shared" si="50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2"/>
        <v>0</v>
      </c>
      <c r="AK24" s="336">
        <f t="shared" si="52"/>
        <v>0</v>
      </c>
      <c r="AL24" s="336">
        <f t="shared" si="52"/>
        <v>0</v>
      </c>
      <c r="AM24" s="336">
        <f t="shared" si="53"/>
        <v>6549400</v>
      </c>
      <c r="AN24" s="336">
        <f t="shared" si="53"/>
        <v>6674992.3700000001</v>
      </c>
      <c r="AO24" s="336">
        <f t="shared" si="53"/>
        <v>125592.36999999988</v>
      </c>
    </row>
    <row r="25" spans="1:41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9820000</v>
      </c>
      <c r="G25" s="396">
        <v>2191122.1800000002</v>
      </c>
      <c r="H25" s="323">
        <f t="shared" si="1"/>
        <v>-7628877.8200000003</v>
      </c>
      <c r="I25" s="396">
        <v>11550000</v>
      </c>
      <c r="J25" s="396">
        <v>11616825</v>
      </c>
      <c r="K25" s="323">
        <f t="shared" si="2"/>
        <v>66825</v>
      </c>
      <c r="L25" s="396">
        <v>4738300</v>
      </c>
      <c r="M25" s="396">
        <v>4733514</v>
      </c>
      <c r="N25" s="323">
        <f t="shared" si="3"/>
        <v>-4786</v>
      </c>
      <c r="O25" s="396">
        <v>40392500</v>
      </c>
      <c r="P25" s="396">
        <v>36325080</v>
      </c>
      <c r="Q25" s="323">
        <f t="shared" si="4"/>
        <v>-4067420</v>
      </c>
      <c r="R25" s="396">
        <v>4847800</v>
      </c>
      <c r="S25" s="396">
        <v>4255183.78</v>
      </c>
      <c r="T25" s="385">
        <f t="shared" si="5"/>
        <v>-592616.21999999974</v>
      </c>
      <c r="U25" s="336">
        <f t="shared" si="51"/>
        <v>71348600</v>
      </c>
      <c r="V25" s="336">
        <f t="shared" si="51"/>
        <v>59121724.960000001</v>
      </c>
      <c r="W25" s="336">
        <f t="shared" si="51"/>
        <v>-12226875.039999999</v>
      </c>
      <c r="X25" s="332"/>
      <c r="Y25" s="332"/>
      <c r="Z25" s="329">
        <f t="shared" si="17"/>
        <v>0</v>
      </c>
      <c r="AA25" s="336">
        <f t="shared" si="50"/>
        <v>0</v>
      </c>
      <c r="AB25" s="336">
        <f t="shared" si="50"/>
        <v>0</v>
      </c>
      <c r="AC25" s="336">
        <f t="shared" si="50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2"/>
        <v>0</v>
      </c>
      <c r="AK25" s="336">
        <f t="shared" si="52"/>
        <v>0</v>
      </c>
      <c r="AL25" s="336">
        <f t="shared" si="52"/>
        <v>0</v>
      </c>
      <c r="AM25" s="336">
        <f t="shared" si="53"/>
        <v>71348600</v>
      </c>
      <c r="AN25" s="336">
        <f t="shared" si="53"/>
        <v>59121724.960000001</v>
      </c>
      <c r="AO25" s="336">
        <f t="shared" si="53"/>
        <v>-12226875.039999999</v>
      </c>
    </row>
    <row r="26" spans="1:41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692700</v>
      </c>
      <c r="G26" s="396">
        <v>3553770</v>
      </c>
      <c r="H26" s="323">
        <f t="shared" si="1"/>
        <v>2861070</v>
      </c>
      <c r="I26" s="396">
        <v>207400</v>
      </c>
      <c r="J26" s="396">
        <v>17776</v>
      </c>
      <c r="K26" s="323">
        <f t="shared" si="2"/>
        <v>-189624</v>
      </c>
      <c r="L26" s="396">
        <v>346600</v>
      </c>
      <c r="M26" s="397">
        <v>0</v>
      </c>
      <c r="N26" s="323">
        <f t="shared" si="3"/>
        <v>-346600</v>
      </c>
      <c r="O26" s="396">
        <v>730000</v>
      </c>
      <c r="P26" s="396">
        <v>2116620</v>
      </c>
      <c r="Q26" s="323">
        <f t="shared" si="4"/>
        <v>1386620</v>
      </c>
      <c r="R26" s="396">
        <v>383900</v>
      </c>
      <c r="S26" s="396">
        <v>946792</v>
      </c>
      <c r="T26" s="385">
        <f t="shared" si="5"/>
        <v>562892</v>
      </c>
      <c r="U26" s="336">
        <f t="shared" si="51"/>
        <v>2360600</v>
      </c>
      <c r="V26" s="336">
        <f t="shared" si="51"/>
        <v>6634958</v>
      </c>
      <c r="W26" s="336">
        <f t="shared" si="51"/>
        <v>4274358</v>
      </c>
      <c r="X26" s="332"/>
      <c r="Y26" s="332"/>
      <c r="Z26" s="329">
        <f t="shared" si="17"/>
        <v>0</v>
      </c>
      <c r="AA26" s="336">
        <f t="shared" si="50"/>
        <v>0</v>
      </c>
      <c r="AB26" s="336">
        <f t="shared" si="50"/>
        <v>0</v>
      </c>
      <c r="AC26" s="336">
        <f t="shared" si="50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2"/>
        <v>0</v>
      </c>
      <c r="AK26" s="336">
        <f t="shared" si="52"/>
        <v>0</v>
      </c>
      <c r="AL26" s="336">
        <f t="shared" si="52"/>
        <v>0</v>
      </c>
      <c r="AM26" s="336">
        <f t="shared" si="53"/>
        <v>2360600</v>
      </c>
      <c r="AN26" s="336">
        <f t="shared" si="53"/>
        <v>6634958</v>
      </c>
      <c r="AO26" s="336">
        <f t="shared" si="53"/>
        <v>4274358</v>
      </c>
    </row>
    <row r="27" spans="1:41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1"/>
        <v>0</v>
      </c>
      <c r="V27" s="336">
        <f t="shared" si="51"/>
        <v>0</v>
      </c>
      <c r="W27" s="336">
        <f t="shared" si="51"/>
        <v>0</v>
      </c>
      <c r="X27" s="332"/>
      <c r="Y27" s="332"/>
      <c r="Z27" s="329">
        <f t="shared" si="17"/>
        <v>0</v>
      </c>
      <c r="AA27" s="336">
        <f t="shared" si="50"/>
        <v>0</v>
      </c>
      <c r="AB27" s="336">
        <f t="shared" si="50"/>
        <v>0</v>
      </c>
      <c r="AC27" s="336">
        <f t="shared" si="50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2"/>
        <v>0</v>
      </c>
      <c r="AK27" s="336">
        <f t="shared" si="52"/>
        <v>0</v>
      </c>
      <c r="AL27" s="336">
        <f t="shared" si="52"/>
        <v>0</v>
      </c>
      <c r="AM27" s="336">
        <f t="shared" si="53"/>
        <v>0</v>
      </c>
      <c r="AN27" s="336">
        <f t="shared" si="53"/>
        <v>0</v>
      </c>
      <c r="AO27" s="336">
        <f t="shared" si="53"/>
        <v>0</v>
      </c>
    </row>
    <row r="28" spans="1:41">
      <c r="A28" s="366">
        <v>21</v>
      </c>
      <c r="B28" s="355" t="s">
        <v>35</v>
      </c>
      <c r="C28" s="163">
        <f>SUM(C29:C34)</f>
        <v>1150000</v>
      </c>
      <c r="D28" s="163">
        <f>SUM(D29:D34)</f>
        <v>870900</v>
      </c>
      <c r="E28" s="323">
        <f t="shared" si="0"/>
        <v>-279100</v>
      </c>
      <c r="F28" s="163">
        <f>SUM(F29:F34)</f>
        <v>2940000</v>
      </c>
      <c r="G28" s="163">
        <f>SUM(G29:G34)</f>
        <v>2159900</v>
      </c>
      <c r="H28" s="323">
        <f t="shared" si="1"/>
        <v>-780100</v>
      </c>
      <c r="I28" s="163">
        <f>SUM(I29:I34)</f>
        <v>0</v>
      </c>
      <c r="J28" s="163">
        <f>SUM(J29:J34)</f>
        <v>0</v>
      </c>
      <c r="K28" s="323">
        <f t="shared" si="2"/>
        <v>0</v>
      </c>
      <c r="L28" s="163">
        <f>SUM(L29:L34)</f>
        <v>0</v>
      </c>
      <c r="M28" s="163">
        <f>SUM(M29:M34)</f>
        <v>0</v>
      </c>
      <c r="N28" s="323">
        <f t="shared" si="3"/>
        <v>0</v>
      </c>
      <c r="O28" s="163">
        <f>SUM(O29:O34)</f>
        <v>0</v>
      </c>
      <c r="P28" s="163">
        <f>SUM(P29:P34)</f>
        <v>0</v>
      </c>
      <c r="Q28" s="323">
        <f t="shared" si="4"/>
        <v>0</v>
      </c>
      <c r="R28" s="163">
        <f>SUM(R29:R34)</f>
        <v>0</v>
      </c>
      <c r="S28" s="163">
        <f>SUM(S29:S34)</f>
        <v>0</v>
      </c>
      <c r="T28" s="329">
        <f t="shared" si="5"/>
        <v>0</v>
      </c>
      <c r="U28" s="337">
        <f t="shared" si="51"/>
        <v>4090000</v>
      </c>
      <c r="V28" s="337">
        <f t="shared" si="51"/>
        <v>3030800</v>
      </c>
      <c r="W28" s="337">
        <f t="shared" si="51"/>
        <v>-1059200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0"/>
        <v>0</v>
      </c>
      <c r="AB28" s="337">
        <f t="shared" si="50"/>
        <v>0</v>
      </c>
      <c r="AC28" s="337">
        <f t="shared" si="50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2"/>
        <v>0</v>
      </c>
      <c r="AK28" s="337">
        <f t="shared" si="52"/>
        <v>0</v>
      </c>
      <c r="AL28" s="337">
        <f t="shared" si="52"/>
        <v>0</v>
      </c>
      <c r="AM28" s="337">
        <f t="shared" si="53"/>
        <v>4090000</v>
      </c>
      <c r="AN28" s="337">
        <f t="shared" si="53"/>
        <v>3030800</v>
      </c>
      <c r="AO28" s="337">
        <f t="shared" si="53"/>
        <v>-1059200</v>
      </c>
    </row>
    <row r="29" spans="1:41">
      <c r="A29" s="368">
        <v>22</v>
      </c>
      <c r="B29" s="369" t="s">
        <v>22</v>
      </c>
      <c r="C29" s="396">
        <v>100000</v>
      </c>
      <c r="D29" s="397">
        <v>0</v>
      </c>
      <c r="E29" s="323">
        <f t="shared" si="0"/>
        <v>-100000</v>
      </c>
      <c r="F29" s="396">
        <v>100000</v>
      </c>
      <c r="G29" s="397">
        <v>0</v>
      </c>
      <c r="H29" s="323">
        <f t="shared" si="1"/>
        <v>-100000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1"/>
        <v>200000</v>
      </c>
      <c r="V29" s="336">
        <f t="shared" si="51"/>
        <v>0</v>
      </c>
      <c r="W29" s="336">
        <f t="shared" si="51"/>
        <v>-200000</v>
      </c>
      <c r="X29" s="332"/>
      <c r="Y29" s="332"/>
      <c r="Z29" s="329">
        <f t="shared" si="17"/>
        <v>0</v>
      </c>
      <c r="AA29" s="336">
        <f t="shared" si="50"/>
        <v>0</v>
      </c>
      <c r="AB29" s="336">
        <f t="shared" si="50"/>
        <v>0</v>
      </c>
      <c r="AC29" s="336">
        <f t="shared" si="50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2"/>
        <v>0</v>
      </c>
      <c r="AK29" s="336">
        <f t="shared" si="52"/>
        <v>0</v>
      </c>
      <c r="AL29" s="336">
        <f t="shared" si="52"/>
        <v>0</v>
      </c>
      <c r="AM29" s="336">
        <f t="shared" si="53"/>
        <v>200000</v>
      </c>
      <c r="AN29" s="336">
        <f t="shared" si="53"/>
        <v>0</v>
      </c>
      <c r="AO29" s="336">
        <f t="shared" si="53"/>
        <v>-200000</v>
      </c>
    </row>
    <row r="30" spans="1:41">
      <c r="A30" s="368">
        <v>23</v>
      </c>
      <c r="B30" s="369" t="s">
        <v>23</v>
      </c>
      <c r="C30" s="396">
        <v>1000000</v>
      </c>
      <c r="D30" s="396">
        <v>870900</v>
      </c>
      <c r="E30" s="323">
        <f t="shared" si="0"/>
        <v>-129100</v>
      </c>
      <c r="F30" s="396">
        <v>2150000</v>
      </c>
      <c r="G30" s="396">
        <v>2150000</v>
      </c>
      <c r="H30" s="323">
        <f t="shared" si="1"/>
        <v>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1"/>
        <v>3150000</v>
      </c>
      <c r="V30" s="336">
        <f t="shared" si="51"/>
        <v>3020900</v>
      </c>
      <c r="W30" s="336">
        <f t="shared" si="51"/>
        <v>-129100</v>
      </c>
      <c r="X30" s="332"/>
      <c r="Y30" s="332"/>
      <c r="Z30" s="329">
        <f t="shared" si="17"/>
        <v>0</v>
      </c>
      <c r="AA30" s="336">
        <f t="shared" si="50"/>
        <v>0</v>
      </c>
      <c r="AB30" s="336">
        <f t="shared" si="50"/>
        <v>0</v>
      </c>
      <c r="AC30" s="336">
        <f t="shared" si="50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2"/>
        <v>0</v>
      </c>
      <c r="AK30" s="336">
        <f t="shared" si="52"/>
        <v>0</v>
      </c>
      <c r="AL30" s="336">
        <f t="shared" si="52"/>
        <v>0</v>
      </c>
      <c r="AM30" s="336">
        <f t="shared" si="53"/>
        <v>3150000</v>
      </c>
      <c r="AN30" s="336">
        <f t="shared" si="53"/>
        <v>3020900</v>
      </c>
      <c r="AO30" s="336">
        <f t="shared" si="53"/>
        <v>-129100</v>
      </c>
    </row>
    <row r="31" spans="1:41">
      <c r="A31" s="368">
        <v>24</v>
      </c>
      <c r="B31" s="369" t="s">
        <v>24</v>
      </c>
      <c r="C31" s="396">
        <v>50000</v>
      </c>
      <c r="D31" s="397">
        <v>0</v>
      </c>
      <c r="E31" s="323">
        <f t="shared" si="0"/>
        <v>-50000</v>
      </c>
      <c r="F31" s="396">
        <v>540000</v>
      </c>
      <c r="G31" s="396">
        <v>9900</v>
      </c>
      <c r="H31" s="323">
        <f t="shared" si="1"/>
        <v>-530100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1"/>
        <v>590000</v>
      </c>
      <c r="V31" s="336">
        <f t="shared" si="51"/>
        <v>9900</v>
      </c>
      <c r="W31" s="336">
        <f t="shared" si="51"/>
        <v>-580100</v>
      </c>
      <c r="X31" s="332"/>
      <c r="Y31" s="332"/>
      <c r="Z31" s="329">
        <f t="shared" si="17"/>
        <v>0</v>
      </c>
      <c r="AA31" s="336">
        <f t="shared" si="50"/>
        <v>0</v>
      </c>
      <c r="AB31" s="336">
        <f t="shared" si="50"/>
        <v>0</v>
      </c>
      <c r="AC31" s="336">
        <f t="shared" si="50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2"/>
        <v>0</v>
      </c>
      <c r="AK31" s="336">
        <f t="shared" si="52"/>
        <v>0</v>
      </c>
      <c r="AL31" s="336">
        <f t="shared" si="52"/>
        <v>0</v>
      </c>
      <c r="AM31" s="336">
        <f t="shared" si="53"/>
        <v>590000</v>
      </c>
      <c r="AN31" s="336">
        <f t="shared" si="53"/>
        <v>9900</v>
      </c>
      <c r="AO31" s="336">
        <f t="shared" si="53"/>
        <v>-580100</v>
      </c>
    </row>
    <row r="32" spans="1:41">
      <c r="A32" s="368">
        <v>25</v>
      </c>
      <c r="B32" s="369" t="s">
        <v>25</v>
      </c>
      <c r="C32" s="376"/>
      <c r="D32" s="319"/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1"/>
        <v>0</v>
      </c>
      <c r="V32" s="336">
        <f t="shared" si="51"/>
        <v>0</v>
      </c>
      <c r="W32" s="336">
        <f t="shared" si="51"/>
        <v>0</v>
      </c>
      <c r="X32" s="332"/>
      <c r="Y32" s="332"/>
      <c r="Z32" s="329">
        <f t="shared" si="17"/>
        <v>0</v>
      </c>
      <c r="AA32" s="336">
        <f t="shared" si="50"/>
        <v>0</v>
      </c>
      <c r="AB32" s="336">
        <f t="shared" si="50"/>
        <v>0</v>
      </c>
      <c r="AC32" s="336">
        <f t="shared" si="50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2"/>
        <v>0</v>
      </c>
      <c r="AK32" s="336">
        <f t="shared" si="52"/>
        <v>0</v>
      </c>
      <c r="AL32" s="336">
        <f t="shared" si="52"/>
        <v>0</v>
      </c>
      <c r="AM32" s="336">
        <f t="shared" si="53"/>
        <v>0</v>
      </c>
      <c r="AN32" s="336">
        <f t="shared" si="53"/>
        <v>0</v>
      </c>
      <c r="AO32" s="336">
        <f t="shared" si="53"/>
        <v>0</v>
      </c>
    </row>
    <row r="33" spans="1:41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/>
      <c r="G33" s="384"/>
      <c r="H33" s="323">
        <f t="shared" si="1"/>
        <v>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1"/>
        <v>0</v>
      </c>
      <c r="V33" s="336">
        <f t="shared" si="51"/>
        <v>0</v>
      </c>
      <c r="W33" s="336">
        <f t="shared" si="51"/>
        <v>0</v>
      </c>
      <c r="X33" s="332"/>
      <c r="Y33" s="332"/>
      <c r="Z33" s="329">
        <f t="shared" si="17"/>
        <v>0</v>
      </c>
      <c r="AA33" s="336">
        <f t="shared" si="50"/>
        <v>0</v>
      </c>
      <c r="AB33" s="336">
        <f t="shared" si="50"/>
        <v>0</v>
      </c>
      <c r="AC33" s="336">
        <f t="shared" si="50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2"/>
        <v>0</v>
      </c>
      <c r="AK33" s="336">
        <f t="shared" si="52"/>
        <v>0</v>
      </c>
      <c r="AL33" s="336">
        <f t="shared" si="52"/>
        <v>0</v>
      </c>
      <c r="AM33" s="336">
        <f t="shared" si="53"/>
        <v>0</v>
      </c>
      <c r="AN33" s="336">
        <f t="shared" si="53"/>
        <v>0</v>
      </c>
      <c r="AO33" s="336">
        <f t="shared" si="53"/>
        <v>0</v>
      </c>
    </row>
    <row r="34" spans="1:41">
      <c r="A34" s="368">
        <v>27</v>
      </c>
      <c r="B34" s="369" t="s">
        <v>27</v>
      </c>
      <c r="C34" s="394"/>
      <c r="D34" s="395"/>
      <c r="E34" s="323">
        <f t="shared" si="0"/>
        <v>0</v>
      </c>
      <c r="F34" s="396">
        <v>150000</v>
      </c>
      <c r="G34" s="397">
        <v>0</v>
      </c>
      <c r="H34" s="323">
        <f t="shared" si="1"/>
        <v>-150000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1"/>
        <v>150000</v>
      </c>
      <c r="V34" s="336">
        <f t="shared" si="51"/>
        <v>0</v>
      </c>
      <c r="W34" s="336">
        <f t="shared" si="51"/>
        <v>-150000</v>
      </c>
      <c r="X34" s="332"/>
      <c r="Y34" s="332"/>
      <c r="Z34" s="329">
        <f t="shared" si="17"/>
        <v>0</v>
      </c>
      <c r="AA34" s="336">
        <f t="shared" ref="AA34:AC49" si="54">SUM(X34)</f>
        <v>0</v>
      </c>
      <c r="AB34" s="336">
        <f t="shared" si="54"/>
        <v>0</v>
      </c>
      <c r="AC34" s="336">
        <f t="shared" si="54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2"/>
        <v>0</v>
      </c>
      <c r="AK34" s="336">
        <f t="shared" si="52"/>
        <v>0</v>
      </c>
      <c r="AL34" s="336">
        <f t="shared" si="52"/>
        <v>0</v>
      </c>
      <c r="AM34" s="336">
        <f t="shared" si="53"/>
        <v>150000</v>
      </c>
      <c r="AN34" s="336">
        <f t="shared" si="53"/>
        <v>0</v>
      </c>
      <c r="AO34" s="336">
        <f t="shared" si="53"/>
        <v>-150000</v>
      </c>
    </row>
    <row r="35" spans="1:41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2"/>
        <v>0</v>
      </c>
      <c r="L35" s="163">
        <f>SUM(L36:L38)</f>
        <v>0</v>
      </c>
      <c r="M35" s="163">
        <f>SUM(M36:M38)</f>
        <v>0</v>
      </c>
      <c r="N35" s="323">
        <f t="shared" si="3"/>
        <v>0</v>
      </c>
      <c r="O35" s="163">
        <f>SUM(O36:O38)</f>
        <v>0</v>
      </c>
      <c r="P35" s="163">
        <f>SUM(P36:P38)</f>
        <v>0</v>
      </c>
      <c r="Q35" s="323">
        <f t="shared" si="4"/>
        <v>0</v>
      </c>
      <c r="R35" s="163">
        <f>SUM(R36:R38)</f>
        <v>0</v>
      </c>
      <c r="S35" s="163">
        <f>SUM(S36:S38)</f>
        <v>0</v>
      </c>
      <c r="T35" s="329">
        <f t="shared" si="5"/>
        <v>0</v>
      </c>
      <c r="U35" s="337">
        <f t="shared" si="51"/>
        <v>0</v>
      </c>
      <c r="V35" s="337">
        <f t="shared" si="51"/>
        <v>0</v>
      </c>
      <c r="W35" s="337">
        <f t="shared" si="51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4"/>
        <v>0</v>
      </c>
      <c r="AB35" s="337">
        <f t="shared" si="54"/>
        <v>0</v>
      </c>
      <c r="AC35" s="337">
        <f t="shared" si="54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2"/>
        <v>0</v>
      </c>
      <c r="AK35" s="337">
        <f t="shared" si="52"/>
        <v>0</v>
      </c>
      <c r="AL35" s="337">
        <f t="shared" si="52"/>
        <v>0</v>
      </c>
      <c r="AM35" s="337">
        <f t="shared" si="53"/>
        <v>0</v>
      </c>
      <c r="AN35" s="337">
        <f t="shared" si="53"/>
        <v>0</v>
      </c>
      <c r="AO35" s="337">
        <f t="shared" si="53"/>
        <v>0</v>
      </c>
    </row>
    <row r="36" spans="1:41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1"/>
        <v>0</v>
      </c>
      <c r="V36" s="336">
        <f t="shared" si="51"/>
        <v>0</v>
      </c>
      <c r="W36" s="336">
        <f t="shared" si="51"/>
        <v>0</v>
      </c>
      <c r="X36" s="332"/>
      <c r="Y36" s="332"/>
      <c r="Z36" s="329">
        <f t="shared" si="17"/>
        <v>0</v>
      </c>
      <c r="AA36" s="336">
        <f t="shared" si="54"/>
        <v>0</v>
      </c>
      <c r="AB36" s="336">
        <f t="shared" si="54"/>
        <v>0</v>
      </c>
      <c r="AC36" s="336">
        <f t="shared" si="54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2"/>
        <v>0</v>
      </c>
      <c r="AK36" s="336">
        <f t="shared" si="52"/>
        <v>0</v>
      </c>
      <c r="AL36" s="336">
        <f t="shared" si="52"/>
        <v>0</v>
      </c>
      <c r="AM36" s="336">
        <f t="shared" si="53"/>
        <v>0</v>
      </c>
      <c r="AN36" s="336">
        <f t="shared" si="53"/>
        <v>0</v>
      </c>
      <c r="AO36" s="336">
        <f t="shared" si="53"/>
        <v>0</v>
      </c>
    </row>
    <row r="37" spans="1:41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1"/>
        <v>0</v>
      </c>
      <c r="V37" s="336">
        <f t="shared" si="51"/>
        <v>0</v>
      </c>
      <c r="W37" s="336">
        <f t="shared" si="51"/>
        <v>0</v>
      </c>
      <c r="X37" s="332"/>
      <c r="Y37" s="332"/>
      <c r="Z37" s="329">
        <f t="shared" si="17"/>
        <v>0</v>
      </c>
      <c r="AA37" s="336">
        <f t="shared" si="54"/>
        <v>0</v>
      </c>
      <c r="AB37" s="336">
        <f t="shared" si="54"/>
        <v>0</v>
      </c>
      <c r="AC37" s="336">
        <f t="shared" si="54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2"/>
        <v>0</v>
      </c>
      <c r="AK37" s="336">
        <f t="shared" si="52"/>
        <v>0</v>
      </c>
      <c r="AL37" s="336">
        <f t="shared" si="52"/>
        <v>0</v>
      </c>
      <c r="AM37" s="336">
        <f t="shared" si="53"/>
        <v>0</v>
      </c>
      <c r="AN37" s="336">
        <f t="shared" si="53"/>
        <v>0</v>
      </c>
      <c r="AO37" s="336">
        <f t="shared" si="53"/>
        <v>0</v>
      </c>
    </row>
    <row r="38" spans="1:41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1"/>
        <v>0</v>
      </c>
      <c r="V38" s="336">
        <f t="shared" si="51"/>
        <v>0</v>
      </c>
      <c r="W38" s="336">
        <f t="shared" si="51"/>
        <v>0</v>
      </c>
      <c r="X38" s="332"/>
      <c r="Y38" s="332"/>
      <c r="Z38" s="329">
        <f t="shared" si="17"/>
        <v>0</v>
      </c>
      <c r="AA38" s="336">
        <f t="shared" si="54"/>
        <v>0</v>
      </c>
      <c r="AB38" s="336">
        <f t="shared" si="54"/>
        <v>0</v>
      </c>
      <c r="AC38" s="336">
        <f t="shared" si="54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2"/>
        <v>0</v>
      </c>
      <c r="AK38" s="336">
        <f t="shared" si="52"/>
        <v>0</v>
      </c>
      <c r="AL38" s="336">
        <f t="shared" si="52"/>
        <v>0</v>
      </c>
      <c r="AM38" s="336">
        <f t="shared" si="53"/>
        <v>0</v>
      </c>
      <c r="AN38" s="336">
        <f t="shared" si="53"/>
        <v>0</v>
      </c>
      <c r="AO38" s="336">
        <f t="shared" si="53"/>
        <v>0</v>
      </c>
    </row>
    <row r="39" spans="1:41">
      <c r="A39" s="366">
        <v>32</v>
      </c>
      <c r="B39" s="355" t="s">
        <v>37</v>
      </c>
      <c r="C39" s="163">
        <f>SUM(C40:C43)</f>
        <v>0</v>
      </c>
      <c r="D39" s="163">
        <f>SUM(D40:D43)</f>
        <v>0</v>
      </c>
      <c r="E39" s="323">
        <f t="shared" si="0"/>
        <v>0</v>
      </c>
      <c r="F39" s="163">
        <f>SUM(F40:F43)</f>
        <v>14875000</v>
      </c>
      <c r="G39" s="163">
        <f>SUM(G40:G43)</f>
        <v>344500</v>
      </c>
      <c r="H39" s="323">
        <f t="shared" si="1"/>
        <v>-14530500</v>
      </c>
      <c r="I39" s="163">
        <f>SUM(I40:I43)</f>
        <v>0</v>
      </c>
      <c r="J39" s="163">
        <f>SUM(J40:J43)</f>
        <v>0</v>
      </c>
      <c r="K39" s="323">
        <f t="shared" si="2"/>
        <v>0</v>
      </c>
      <c r="L39" s="163">
        <f>SUM(L40:L43)</f>
        <v>0</v>
      </c>
      <c r="M39" s="163">
        <f>SUM(M40:M43)</f>
        <v>0</v>
      </c>
      <c r="N39" s="323">
        <f t="shared" si="3"/>
        <v>0</v>
      </c>
      <c r="O39" s="163">
        <f>SUM(O40:O43)</f>
        <v>0</v>
      </c>
      <c r="P39" s="163">
        <f>SUM(P40:P43)</f>
        <v>0</v>
      </c>
      <c r="Q39" s="323">
        <f t="shared" si="4"/>
        <v>0</v>
      </c>
      <c r="R39" s="163">
        <f>SUM(R40:R43)</f>
        <v>0</v>
      </c>
      <c r="S39" s="163">
        <f>SUM(S40:S43)</f>
        <v>0</v>
      </c>
      <c r="T39" s="329">
        <f t="shared" si="5"/>
        <v>0</v>
      </c>
      <c r="U39" s="337">
        <f t="shared" ref="U39:W54" si="55">SUM(C39+F39+I39+L39+O39+R39)</f>
        <v>14875000</v>
      </c>
      <c r="V39" s="337">
        <f t="shared" si="55"/>
        <v>344500</v>
      </c>
      <c r="W39" s="337">
        <f t="shared" si="55"/>
        <v>-14530500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4"/>
        <v>0</v>
      </c>
      <c r="AB39" s="337">
        <f t="shared" si="54"/>
        <v>0</v>
      </c>
      <c r="AC39" s="337">
        <f t="shared" si="54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6">SUM(AD39+AG39)</f>
        <v>0</v>
      </c>
      <c r="AK39" s="337">
        <f t="shared" si="56"/>
        <v>0</v>
      </c>
      <c r="AL39" s="337">
        <f t="shared" si="56"/>
        <v>0</v>
      </c>
      <c r="AM39" s="337">
        <f t="shared" ref="AM39:AO54" si="57">SUM(U39+AA39+AJ39)</f>
        <v>14875000</v>
      </c>
      <c r="AN39" s="337">
        <f t="shared" si="57"/>
        <v>344500</v>
      </c>
      <c r="AO39" s="337">
        <f t="shared" si="57"/>
        <v>-14530500</v>
      </c>
    </row>
    <row r="40" spans="1:41">
      <c r="A40" s="368">
        <v>33</v>
      </c>
      <c r="B40" s="369" t="s">
        <v>31</v>
      </c>
      <c r="C40" s="384"/>
      <c r="D40" s="384"/>
      <c r="E40" s="323">
        <f t="shared" si="0"/>
        <v>0</v>
      </c>
      <c r="F40" s="396">
        <v>9875000</v>
      </c>
      <c r="G40" s="397">
        <v>0</v>
      </c>
      <c r="H40" s="323">
        <f t="shared" si="1"/>
        <v>-9875000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5"/>
        <v>9875000</v>
      </c>
      <c r="V40" s="336">
        <f t="shared" si="55"/>
        <v>0</v>
      </c>
      <c r="W40" s="336">
        <f t="shared" si="55"/>
        <v>-9875000</v>
      </c>
      <c r="X40" s="332"/>
      <c r="Y40" s="332"/>
      <c r="Z40" s="329">
        <f t="shared" si="17"/>
        <v>0</v>
      </c>
      <c r="AA40" s="336">
        <f t="shared" si="54"/>
        <v>0</v>
      </c>
      <c r="AB40" s="336">
        <f t="shared" si="54"/>
        <v>0</v>
      </c>
      <c r="AC40" s="336">
        <f t="shared" si="54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6"/>
        <v>0</v>
      </c>
      <c r="AK40" s="336">
        <f t="shared" si="56"/>
        <v>0</v>
      </c>
      <c r="AL40" s="336">
        <f t="shared" si="56"/>
        <v>0</v>
      </c>
      <c r="AM40" s="336">
        <f t="shared" si="57"/>
        <v>9875000</v>
      </c>
      <c r="AN40" s="336">
        <f t="shared" si="57"/>
        <v>0</v>
      </c>
      <c r="AO40" s="336">
        <f t="shared" si="57"/>
        <v>-9875000</v>
      </c>
    </row>
    <row r="41" spans="1:41">
      <c r="A41" s="368">
        <v>34</v>
      </c>
      <c r="B41" s="369" t="s">
        <v>32</v>
      </c>
      <c r="C41" s="384"/>
      <c r="D41" s="384"/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5"/>
        <v>0</v>
      </c>
      <c r="V41" s="336">
        <f t="shared" si="55"/>
        <v>0</v>
      </c>
      <c r="W41" s="336">
        <f t="shared" si="55"/>
        <v>0</v>
      </c>
      <c r="X41" s="332"/>
      <c r="Y41" s="332"/>
      <c r="Z41" s="329">
        <f t="shared" si="17"/>
        <v>0</v>
      </c>
      <c r="AA41" s="336">
        <f t="shared" si="54"/>
        <v>0</v>
      </c>
      <c r="AB41" s="336">
        <f t="shared" si="54"/>
        <v>0</v>
      </c>
      <c r="AC41" s="336">
        <f t="shared" si="54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6"/>
        <v>0</v>
      </c>
      <c r="AK41" s="336">
        <f t="shared" si="56"/>
        <v>0</v>
      </c>
      <c r="AL41" s="336">
        <f t="shared" si="56"/>
        <v>0</v>
      </c>
      <c r="AM41" s="336">
        <f t="shared" si="57"/>
        <v>0</v>
      </c>
      <c r="AN41" s="336">
        <f t="shared" si="57"/>
        <v>0</v>
      </c>
      <c r="AO41" s="336">
        <f t="shared" si="57"/>
        <v>0</v>
      </c>
    </row>
    <row r="42" spans="1:41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5"/>
        <v>0</v>
      </c>
      <c r="V42" s="336">
        <f t="shared" si="55"/>
        <v>0</v>
      </c>
      <c r="W42" s="336">
        <f t="shared" si="55"/>
        <v>0</v>
      </c>
      <c r="X42" s="332"/>
      <c r="Y42" s="332"/>
      <c r="Z42" s="329">
        <f t="shared" si="17"/>
        <v>0</v>
      </c>
      <c r="AA42" s="336">
        <f t="shared" si="54"/>
        <v>0</v>
      </c>
      <c r="AB42" s="336">
        <f t="shared" si="54"/>
        <v>0</v>
      </c>
      <c r="AC42" s="336">
        <f t="shared" si="54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6"/>
        <v>0</v>
      </c>
      <c r="AK42" s="336">
        <f t="shared" si="56"/>
        <v>0</v>
      </c>
      <c r="AL42" s="336">
        <f t="shared" si="56"/>
        <v>0</v>
      </c>
      <c r="AM42" s="336">
        <f t="shared" si="57"/>
        <v>0</v>
      </c>
      <c r="AN42" s="336">
        <f t="shared" si="57"/>
        <v>0</v>
      </c>
      <c r="AO42" s="336">
        <f t="shared" si="57"/>
        <v>0</v>
      </c>
    </row>
    <row r="43" spans="1:41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6">
        <v>5000000</v>
      </c>
      <c r="G43" s="396">
        <v>344500</v>
      </c>
      <c r="H43" s="323">
        <f t="shared" si="1"/>
        <v>-4655500</v>
      </c>
      <c r="I43" s="319"/>
      <c r="J43" s="319"/>
      <c r="K43" s="323">
        <f t="shared" si="2"/>
        <v>0</v>
      </c>
      <c r="L43" s="384"/>
      <c r="M43" s="384"/>
      <c r="N43" s="323">
        <f t="shared" si="3"/>
        <v>0</v>
      </c>
      <c r="O43" s="384"/>
      <c r="P43" s="384"/>
      <c r="Q43" s="323">
        <f t="shared" si="4"/>
        <v>0</v>
      </c>
      <c r="R43" s="384"/>
      <c r="S43" s="384"/>
      <c r="T43" s="385">
        <f t="shared" si="5"/>
        <v>0</v>
      </c>
      <c r="U43" s="336">
        <f t="shared" si="55"/>
        <v>5000000</v>
      </c>
      <c r="V43" s="336">
        <f t="shared" si="55"/>
        <v>344500</v>
      </c>
      <c r="W43" s="336">
        <f t="shared" si="55"/>
        <v>-4655500</v>
      </c>
      <c r="X43" s="332"/>
      <c r="Y43" s="332"/>
      <c r="Z43" s="329">
        <f t="shared" si="17"/>
        <v>0</v>
      </c>
      <c r="AA43" s="336">
        <f t="shared" si="54"/>
        <v>0</v>
      </c>
      <c r="AB43" s="336">
        <f t="shared" si="54"/>
        <v>0</v>
      </c>
      <c r="AC43" s="336">
        <f t="shared" si="54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6"/>
        <v>0</v>
      </c>
      <c r="AK43" s="336">
        <f t="shared" si="56"/>
        <v>0</v>
      </c>
      <c r="AL43" s="336">
        <f t="shared" si="56"/>
        <v>0</v>
      </c>
      <c r="AM43" s="336">
        <f t="shared" si="57"/>
        <v>5000000</v>
      </c>
      <c r="AN43" s="336">
        <f t="shared" si="57"/>
        <v>344500</v>
      </c>
      <c r="AO43" s="336">
        <f t="shared" si="57"/>
        <v>-4655500</v>
      </c>
    </row>
    <row r="44" spans="1:41">
      <c r="A44" s="366">
        <v>37</v>
      </c>
      <c r="B44" s="355" t="s">
        <v>38</v>
      </c>
      <c r="C44" s="163">
        <f>SUM(C45:C47)</f>
        <v>100000</v>
      </c>
      <c r="D44" s="163">
        <f>SUM(D45:D47)</f>
        <v>0</v>
      </c>
      <c r="E44" s="323">
        <f t="shared" si="0"/>
        <v>-100000</v>
      </c>
      <c r="F44" s="163">
        <f>SUM(F45:F47)</f>
        <v>1350000</v>
      </c>
      <c r="G44" s="163">
        <f>SUM(G45:G47)</f>
        <v>980000</v>
      </c>
      <c r="H44" s="323">
        <f t="shared" si="1"/>
        <v>-370000</v>
      </c>
      <c r="I44" s="163">
        <f>SUM(I45:I47)</f>
        <v>0</v>
      </c>
      <c r="J44" s="163">
        <f>SUM(J45:J47)</f>
        <v>0</v>
      </c>
      <c r="K44" s="323">
        <f t="shared" si="2"/>
        <v>0</v>
      </c>
      <c r="L44" s="163">
        <f>SUM(L45:L47)</f>
        <v>0</v>
      </c>
      <c r="M44" s="163">
        <f>SUM(M45:M47)</f>
        <v>0</v>
      </c>
      <c r="N44" s="323">
        <f t="shared" si="3"/>
        <v>0</v>
      </c>
      <c r="O44" s="163">
        <f>SUM(O45:O47)</f>
        <v>0</v>
      </c>
      <c r="P44" s="163">
        <f>SUM(P45:P47)</f>
        <v>0</v>
      </c>
      <c r="Q44" s="323">
        <f t="shared" si="4"/>
        <v>0</v>
      </c>
      <c r="R44" s="163">
        <f>SUM(R45:R47)</f>
        <v>0</v>
      </c>
      <c r="S44" s="163">
        <f>SUM(S45:S47)</f>
        <v>0</v>
      </c>
      <c r="T44" s="329">
        <f t="shared" si="5"/>
        <v>0</v>
      </c>
      <c r="U44" s="337">
        <f t="shared" si="55"/>
        <v>1450000</v>
      </c>
      <c r="V44" s="337">
        <f t="shared" si="55"/>
        <v>980000</v>
      </c>
      <c r="W44" s="337">
        <f t="shared" si="55"/>
        <v>-470000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4"/>
        <v>0</v>
      </c>
      <c r="AB44" s="337">
        <f t="shared" si="54"/>
        <v>0</v>
      </c>
      <c r="AC44" s="337">
        <f t="shared" si="54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6"/>
        <v>0</v>
      </c>
      <c r="AK44" s="337">
        <f t="shared" si="56"/>
        <v>0</v>
      </c>
      <c r="AL44" s="337">
        <f t="shared" si="56"/>
        <v>0</v>
      </c>
      <c r="AM44" s="337">
        <f t="shared" si="57"/>
        <v>1450000</v>
      </c>
      <c r="AN44" s="337">
        <f t="shared" si="57"/>
        <v>980000</v>
      </c>
      <c r="AO44" s="337">
        <f t="shared" si="57"/>
        <v>-470000</v>
      </c>
    </row>
    <row r="45" spans="1:41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5"/>
        <v>0</v>
      </c>
      <c r="V45" s="336">
        <f t="shared" si="55"/>
        <v>0</v>
      </c>
      <c r="W45" s="336">
        <f t="shared" si="55"/>
        <v>0</v>
      </c>
      <c r="X45" s="332"/>
      <c r="Y45" s="332"/>
      <c r="Z45" s="329">
        <f t="shared" si="17"/>
        <v>0</v>
      </c>
      <c r="AA45" s="336">
        <f t="shared" si="54"/>
        <v>0</v>
      </c>
      <c r="AB45" s="336">
        <f t="shared" si="54"/>
        <v>0</v>
      </c>
      <c r="AC45" s="336">
        <f t="shared" si="54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6"/>
        <v>0</v>
      </c>
      <c r="AK45" s="336">
        <f t="shared" si="56"/>
        <v>0</v>
      </c>
      <c r="AL45" s="336">
        <f t="shared" si="56"/>
        <v>0</v>
      </c>
      <c r="AM45" s="336">
        <f t="shared" si="57"/>
        <v>0</v>
      </c>
      <c r="AN45" s="336">
        <f t="shared" si="57"/>
        <v>0</v>
      </c>
      <c r="AO45" s="336">
        <f t="shared" si="57"/>
        <v>0</v>
      </c>
    </row>
    <row r="46" spans="1:41">
      <c r="A46" s="368">
        <v>39</v>
      </c>
      <c r="B46" s="354" t="s">
        <v>39</v>
      </c>
      <c r="C46" s="396">
        <v>100000</v>
      </c>
      <c r="D46" s="397">
        <v>0</v>
      </c>
      <c r="E46" s="323">
        <f t="shared" si="0"/>
        <v>-100000</v>
      </c>
      <c r="F46" s="396">
        <v>1350000</v>
      </c>
      <c r="G46" s="396">
        <v>980000</v>
      </c>
      <c r="H46" s="323">
        <f t="shared" si="1"/>
        <v>-370000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5"/>
        <v>1450000</v>
      </c>
      <c r="V46" s="336">
        <f t="shared" si="55"/>
        <v>980000</v>
      </c>
      <c r="W46" s="336">
        <f t="shared" si="55"/>
        <v>-470000</v>
      </c>
      <c r="X46" s="332"/>
      <c r="Y46" s="332"/>
      <c r="Z46" s="329">
        <f t="shared" si="17"/>
        <v>0</v>
      </c>
      <c r="AA46" s="336">
        <f t="shared" si="54"/>
        <v>0</v>
      </c>
      <c r="AB46" s="336">
        <f t="shared" si="54"/>
        <v>0</v>
      </c>
      <c r="AC46" s="336">
        <f t="shared" si="54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6"/>
        <v>0</v>
      </c>
      <c r="AK46" s="336">
        <f t="shared" si="56"/>
        <v>0</v>
      </c>
      <c r="AL46" s="336">
        <f t="shared" si="56"/>
        <v>0</v>
      </c>
      <c r="AM46" s="336">
        <f t="shared" si="57"/>
        <v>1450000</v>
      </c>
      <c r="AN46" s="336">
        <f t="shared" si="57"/>
        <v>980000</v>
      </c>
      <c r="AO46" s="336">
        <f t="shared" si="57"/>
        <v>-470000</v>
      </c>
    </row>
    <row r="47" spans="1:41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5"/>
        <v>0</v>
      </c>
      <c r="V47" s="336">
        <f t="shared" si="55"/>
        <v>0</v>
      </c>
      <c r="W47" s="336">
        <f t="shared" si="55"/>
        <v>0</v>
      </c>
      <c r="X47" s="332"/>
      <c r="Y47" s="332"/>
      <c r="Z47" s="329">
        <f t="shared" si="17"/>
        <v>0</v>
      </c>
      <c r="AA47" s="336">
        <f t="shared" si="54"/>
        <v>0</v>
      </c>
      <c r="AB47" s="336">
        <f t="shared" si="54"/>
        <v>0</v>
      </c>
      <c r="AC47" s="336">
        <f t="shared" si="54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6"/>
        <v>0</v>
      </c>
      <c r="AK47" s="336">
        <f t="shared" si="56"/>
        <v>0</v>
      </c>
      <c r="AL47" s="336">
        <f t="shared" si="56"/>
        <v>0</v>
      </c>
      <c r="AM47" s="336">
        <f t="shared" si="57"/>
        <v>0</v>
      </c>
      <c r="AN47" s="336">
        <f t="shared" si="57"/>
        <v>0</v>
      </c>
      <c r="AO47" s="336">
        <f t="shared" si="57"/>
        <v>0</v>
      </c>
    </row>
    <row r="48" spans="1:41">
      <c r="A48" s="366">
        <v>41</v>
      </c>
      <c r="B48" s="355" t="s">
        <v>43</v>
      </c>
      <c r="C48" s="163">
        <f>SUM(C49:C57)</f>
        <v>1000000</v>
      </c>
      <c r="D48" s="163">
        <f>SUM(D49:D57)</f>
        <v>0</v>
      </c>
      <c r="E48" s="323">
        <f t="shared" si="0"/>
        <v>-1000000</v>
      </c>
      <c r="F48" s="163">
        <f>SUM(F49:F57)</f>
        <v>24500000</v>
      </c>
      <c r="G48" s="163">
        <f>SUM(G49:G57)</f>
        <v>22378500</v>
      </c>
      <c r="H48" s="323">
        <f t="shared" si="1"/>
        <v>-2121500</v>
      </c>
      <c r="I48" s="163">
        <f>SUM(I49:I57)</f>
        <v>0</v>
      </c>
      <c r="J48" s="163">
        <f>SUM(J49:J57)</f>
        <v>0</v>
      </c>
      <c r="K48" s="323">
        <f t="shared" si="2"/>
        <v>0</v>
      </c>
      <c r="L48" s="163">
        <f>SUM(L49:L57)</f>
        <v>0</v>
      </c>
      <c r="M48" s="163">
        <f>SUM(M49:M57)</f>
        <v>0</v>
      </c>
      <c r="N48" s="323">
        <f t="shared" si="3"/>
        <v>0</v>
      </c>
      <c r="O48" s="163">
        <f>SUM(O49:O57)</f>
        <v>0</v>
      </c>
      <c r="P48" s="163">
        <f>SUM(P49:P57)</f>
        <v>0</v>
      </c>
      <c r="Q48" s="323">
        <f t="shared" si="4"/>
        <v>0</v>
      </c>
      <c r="R48" s="163">
        <f>SUM(R49:R57)</f>
        <v>0</v>
      </c>
      <c r="S48" s="163">
        <f>SUM(S49:S57)</f>
        <v>0</v>
      </c>
      <c r="T48" s="329">
        <f t="shared" si="5"/>
        <v>0</v>
      </c>
      <c r="U48" s="337">
        <f t="shared" si="55"/>
        <v>25500000</v>
      </c>
      <c r="V48" s="337">
        <f t="shared" si="55"/>
        <v>22378500</v>
      </c>
      <c r="W48" s="337">
        <f t="shared" si="55"/>
        <v>-3121500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4"/>
        <v>0</v>
      </c>
      <c r="AB48" s="337">
        <f t="shared" si="54"/>
        <v>0</v>
      </c>
      <c r="AC48" s="337">
        <f t="shared" si="54"/>
        <v>0</v>
      </c>
      <c r="AD48" s="331">
        <f>SUM(AD49:AD57)</f>
        <v>0</v>
      </c>
      <c r="AE48" s="331">
        <f>SUM(AE49:AE57)</f>
        <v>0</v>
      </c>
      <c r="AF48" s="329">
        <f t="shared" si="19"/>
        <v>0</v>
      </c>
      <c r="AG48" s="331">
        <f>SUM(AG49:AG57)</f>
        <v>0</v>
      </c>
      <c r="AH48" s="331">
        <f>SUM(AH49:AH57)</f>
        <v>0</v>
      </c>
      <c r="AI48" s="329">
        <f t="shared" si="21"/>
        <v>0</v>
      </c>
      <c r="AJ48" s="337">
        <f t="shared" si="56"/>
        <v>0</v>
      </c>
      <c r="AK48" s="337">
        <f t="shared" si="56"/>
        <v>0</v>
      </c>
      <c r="AL48" s="337">
        <f t="shared" si="56"/>
        <v>0</v>
      </c>
      <c r="AM48" s="337">
        <f t="shared" si="57"/>
        <v>25500000</v>
      </c>
      <c r="AN48" s="337">
        <f t="shared" si="57"/>
        <v>22378500</v>
      </c>
      <c r="AO48" s="337">
        <f t="shared" si="57"/>
        <v>-3121500</v>
      </c>
    </row>
    <row r="49" spans="1:41">
      <c r="A49" s="368">
        <v>42</v>
      </c>
      <c r="B49" s="369" t="s">
        <v>74</v>
      </c>
      <c r="C49" s="396">
        <v>1000000</v>
      </c>
      <c r="D49" s="397">
        <v>0</v>
      </c>
      <c r="E49" s="323">
        <f t="shared" si="0"/>
        <v>-1000000</v>
      </c>
      <c r="F49" s="396">
        <v>24500000</v>
      </c>
      <c r="G49" s="396">
        <v>22378500</v>
      </c>
      <c r="H49" s="323">
        <f t="shared" si="1"/>
        <v>-2121500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5"/>
        <v>25500000</v>
      </c>
      <c r="V49" s="336">
        <f t="shared" si="55"/>
        <v>22378500</v>
      </c>
      <c r="W49" s="336">
        <f t="shared" si="55"/>
        <v>-3121500</v>
      </c>
      <c r="X49" s="332"/>
      <c r="Y49" s="332"/>
      <c r="Z49" s="329">
        <f t="shared" si="17"/>
        <v>0</v>
      </c>
      <c r="AA49" s="336">
        <f t="shared" si="54"/>
        <v>0</v>
      </c>
      <c r="AB49" s="336">
        <f t="shared" si="54"/>
        <v>0</v>
      </c>
      <c r="AC49" s="336">
        <f t="shared" si="54"/>
        <v>0</v>
      </c>
      <c r="AD49" s="384"/>
      <c r="AE49" s="384"/>
      <c r="AF49" s="323">
        <f t="shared" si="19"/>
        <v>0</v>
      </c>
      <c r="AG49" s="384"/>
      <c r="AH49" s="386"/>
      <c r="AI49" s="329">
        <f t="shared" si="21"/>
        <v>0</v>
      </c>
      <c r="AJ49" s="336">
        <f t="shared" si="56"/>
        <v>0</v>
      </c>
      <c r="AK49" s="336">
        <f t="shared" si="56"/>
        <v>0</v>
      </c>
      <c r="AL49" s="336">
        <f t="shared" si="56"/>
        <v>0</v>
      </c>
      <c r="AM49" s="336">
        <f t="shared" si="57"/>
        <v>25500000</v>
      </c>
      <c r="AN49" s="336">
        <f t="shared" si="57"/>
        <v>22378500</v>
      </c>
      <c r="AO49" s="336">
        <f t="shared" si="57"/>
        <v>-3121500</v>
      </c>
    </row>
    <row r="50" spans="1:41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/>
      <c r="G50" s="386"/>
      <c r="H50" s="323">
        <f t="shared" si="1"/>
        <v>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5"/>
        <v>0</v>
      </c>
      <c r="V50" s="336">
        <f t="shared" si="55"/>
        <v>0</v>
      </c>
      <c r="W50" s="336">
        <f t="shared" si="55"/>
        <v>0</v>
      </c>
      <c r="X50" s="332"/>
      <c r="Y50" s="332"/>
      <c r="Z50" s="329">
        <f t="shared" si="17"/>
        <v>0</v>
      </c>
      <c r="AA50" s="336">
        <f t="shared" ref="AA50:AC60" si="58">SUM(X50)</f>
        <v>0</v>
      </c>
      <c r="AB50" s="336">
        <f t="shared" si="58"/>
        <v>0</v>
      </c>
      <c r="AC50" s="336">
        <f t="shared" si="58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6"/>
        <v>0</v>
      </c>
      <c r="AK50" s="336">
        <f t="shared" si="56"/>
        <v>0</v>
      </c>
      <c r="AL50" s="336">
        <f t="shared" si="56"/>
        <v>0</v>
      </c>
      <c r="AM50" s="336">
        <f t="shared" si="57"/>
        <v>0</v>
      </c>
      <c r="AN50" s="336">
        <f t="shared" si="57"/>
        <v>0</v>
      </c>
      <c r="AO50" s="336">
        <f t="shared" si="57"/>
        <v>0</v>
      </c>
    </row>
    <row r="51" spans="1:41">
      <c r="A51" s="368">
        <v>44</v>
      </c>
      <c r="B51" s="354" t="s">
        <v>45</v>
      </c>
      <c r="C51" s="384"/>
      <c r="D51" s="386"/>
      <c r="E51" s="323">
        <f t="shared" si="0"/>
        <v>0</v>
      </c>
      <c r="F51" s="384"/>
      <c r="G51" s="384"/>
      <c r="H51" s="323">
        <f t="shared" si="1"/>
        <v>0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5"/>
        <v>0</v>
      </c>
      <c r="V51" s="336">
        <f t="shared" si="55"/>
        <v>0</v>
      </c>
      <c r="W51" s="336">
        <f t="shared" si="55"/>
        <v>0</v>
      </c>
      <c r="X51" s="332"/>
      <c r="Y51" s="332"/>
      <c r="Z51" s="329">
        <f t="shared" si="17"/>
        <v>0</v>
      </c>
      <c r="AA51" s="336">
        <f t="shared" si="58"/>
        <v>0</v>
      </c>
      <c r="AB51" s="336">
        <f t="shared" si="58"/>
        <v>0</v>
      </c>
      <c r="AC51" s="336">
        <f t="shared" si="58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6"/>
        <v>0</v>
      </c>
      <c r="AK51" s="336">
        <f t="shared" si="56"/>
        <v>0</v>
      </c>
      <c r="AL51" s="336">
        <f t="shared" si="56"/>
        <v>0</v>
      </c>
      <c r="AM51" s="336">
        <f t="shared" si="57"/>
        <v>0</v>
      </c>
      <c r="AN51" s="336">
        <f t="shared" si="57"/>
        <v>0</v>
      </c>
      <c r="AO51" s="336">
        <f t="shared" si="57"/>
        <v>0</v>
      </c>
    </row>
    <row r="52" spans="1:41">
      <c r="A52" s="368">
        <v>45</v>
      </c>
      <c r="B52" s="354" t="s">
        <v>51</v>
      </c>
      <c r="C52" s="384"/>
      <c r="D52" s="386"/>
      <c r="E52" s="323">
        <f t="shared" si="0"/>
        <v>0</v>
      </c>
      <c r="F52" s="384"/>
      <c r="G52" s="384"/>
      <c r="H52" s="323">
        <f t="shared" si="1"/>
        <v>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5"/>
        <v>0</v>
      </c>
      <c r="V52" s="336">
        <f t="shared" si="55"/>
        <v>0</v>
      </c>
      <c r="W52" s="336">
        <f t="shared" si="55"/>
        <v>0</v>
      </c>
      <c r="X52" s="332"/>
      <c r="Y52" s="332"/>
      <c r="Z52" s="329">
        <f t="shared" si="17"/>
        <v>0</v>
      </c>
      <c r="AA52" s="336">
        <f t="shared" si="58"/>
        <v>0</v>
      </c>
      <c r="AB52" s="336">
        <f t="shared" si="58"/>
        <v>0</v>
      </c>
      <c r="AC52" s="336">
        <f t="shared" si="58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6"/>
        <v>0</v>
      </c>
      <c r="AK52" s="336">
        <f t="shared" si="56"/>
        <v>0</v>
      </c>
      <c r="AL52" s="336">
        <f t="shared" si="56"/>
        <v>0</v>
      </c>
      <c r="AM52" s="336">
        <f t="shared" si="57"/>
        <v>0</v>
      </c>
      <c r="AN52" s="336">
        <f t="shared" si="57"/>
        <v>0</v>
      </c>
      <c r="AO52" s="336">
        <f t="shared" si="57"/>
        <v>0</v>
      </c>
    </row>
    <row r="53" spans="1:41">
      <c r="A53" s="368">
        <v>46</v>
      </c>
      <c r="B53" s="354" t="s">
        <v>46</v>
      </c>
      <c r="C53" s="384"/>
      <c r="D53" s="386"/>
      <c r="E53" s="323">
        <f t="shared" si="0"/>
        <v>0</v>
      </c>
      <c r="F53" s="384"/>
      <c r="G53" s="384"/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5"/>
        <v>0</v>
      </c>
      <c r="V53" s="336">
        <f t="shared" si="55"/>
        <v>0</v>
      </c>
      <c r="W53" s="336">
        <f t="shared" si="55"/>
        <v>0</v>
      </c>
      <c r="X53" s="332"/>
      <c r="Y53" s="332"/>
      <c r="Z53" s="329">
        <f t="shared" si="17"/>
        <v>0</v>
      </c>
      <c r="AA53" s="336">
        <f t="shared" si="58"/>
        <v>0</v>
      </c>
      <c r="AB53" s="336">
        <f t="shared" si="58"/>
        <v>0</v>
      </c>
      <c r="AC53" s="336">
        <f t="shared" si="58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6"/>
        <v>0</v>
      </c>
      <c r="AK53" s="336">
        <f t="shared" si="56"/>
        <v>0</v>
      </c>
      <c r="AL53" s="336">
        <f t="shared" si="56"/>
        <v>0</v>
      </c>
      <c r="AM53" s="336">
        <f t="shared" si="57"/>
        <v>0</v>
      </c>
      <c r="AN53" s="336">
        <f t="shared" si="57"/>
        <v>0</v>
      </c>
      <c r="AO53" s="336">
        <f t="shared" si="57"/>
        <v>0</v>
      </c>
    </row>
    <row r="54" spans="1:41">
      <c r="A54" s="368">
        <v>47</v>
      </c>
      <c r="B54" s="354" t="s">
        <v>47</v>
      </c>
      <c r="C54" s="384"/>
      <c r="D54" s="384"/>
      <c r="E54" s="323">
        <f t="shared" si="0"/>
        <v>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5"/>
        <v>0</v>
      </c>
      <c r="V54" s="336">
        <f t="shared" si="55"/>
        <v>0</v>
      </c>
      <c r="W54" s="336">
        <f t="shared" si="55"/>
        <v>0</v>
      </c>
      <c r="X54" s="332"/>
      <c r="Y54" s="332"/>
      <c r="Z54" s="329">
        <f t="shared" si="17"/>
        <v>0</v>
      </c>
      <c r="AA54" s="336">
        <f t="shared" si="58"/>
        <v>0</v>
      </c>
      <c r="AB54" s="336">
        <f t="shared" si="58"/>
        <v>0</v>
      </c>
      <c r="AC54" s="336">
        <f t="shared" si="58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6"/>
        <v>0</v>
      </c>
      <c r="AK54" s="336">
        <f t="shared" si="56"/>
        <v>0</v>
      </c>
      <c r="AL54" s="336">
        <f t="shared" si="56"/>
        <v>0</v>
      </c>
      <c r="AM54" s="336">
        <f t="shared" si="57"/>
        <v>0</v>
      </c>
      <c r="AN54" s="336">
        <f t="shared" si="57"/>
        <v>0</v>
      </c>
      <c r="AO54" s="336">
        <f t="shared" si="57"/>
        <v>0</v>
      </c>
    </row>
    <row r="55" spans="1:41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/>
      <c r="G55" s="384"/>
      <c r="H55" s="323">
        <f t="shared" si="1"/>
        <v>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59">SUM(C55+F55+I55+L55+O55+R55)</f>
        <v>0</v>
      </c>
      <c r="V55" s="336">
        <f t="shared" si="59"/>
        <v>0</v>
      </c>
      <c r="W55" s="336">
        <f t="shared" si="59"/>
        <v>0</v>
      </c>
      <c r="X55" s="332"/>
      <c r="Y55" s="332"/>
      <c r="Z55" s="329">
        <f t="shared" si="17"/>
        <v>0</v>
      </c>
      <c r="AA55" s="336">
        <f t="shared" si="58"/>
        <v>0</v>
      </c>
      <c r="AB55" s="336">
        <f t="shared" si="58"/>
        <v>0</v>
      </c>
      <c r="AC55" s="336">
        <f t="shared" si="58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0">SUM(AD55+AG55)</f>
        <v>0</v>
      </c>
      <c r="AK55" s="336">
        <f t="shared" si="60"/>
        <v>0</v>
      </c>
      <c r="AL55" s="336">
        <f t="shared" si="60"/>
        <v>0</v>
      </c>
      <c r="AM55" s="336">
        <f t="shared" ref="AM55:AO73" si="61">SUM(U55+AA55+AJ55)</f>
        <v>0</v>
      </c>
      <c r="AN55" s="336">
        <f t="shared" si="61"/>
        <v>0</v>
      </c>
      <c r="AO55" s="336">
        <f t="shared" si="61"/>
        <v>0</v>
      </c>
    </row>
    <row r="56" spans="1:41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59"/>
        <v>0</v>
      </c>
      <c r="V56" s="336">
        <f t="shared" si="59"/>
        <v>0</v>
      </c>
      <c r="W56" s="336">
        <f t="shared" si="59"/>
        <v>0</v>
      </c>
      <c r="X56" s="332"/>
      <c r="Y56" s="332"/>
      <c r="Z56" s="329">
        <f t="shared" si="17"/>
        <v>0</v>
      </c>
      <c r="AA56" s="336">
        <f t="shared" si="58"/>
        <v>0</v>
      </c>
      <c r="AB56" s="336">
        <f t="shared" si="58"/>
        <v>0</v>
      </c>
      <c r="AC56" s="336">
        <f t="shared" si="58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0"/>
        <v>0</v>
      </c>
      <c r="AK56" s="336">
        <f t="shared" si="60"/>
        <v>0</v>
      </c>
      <c r="AL56" s="336">
        <f t="shared" si="60"/>
        <v>0</v>
      </c>
      <c r="AM56" s="336">
        <f t="shared" si="61"/>
        <v>0</v>
      </c>
      <c r="AN56" s="336">
        <f t="shared" si="61"/>
        <v>0</v>
      </c>
      <c r="AO56" s="336">
        <f t="shared" si="61"/>
        <v>0</v>
      </c>
    </row>
    <row r="57" spans="1:41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59"/>
        <v>0</v>
      </c>
      <c r="V57" s="336">
        <f t="shared" si="59"/>
        <v>0</v>
      </c>
      <c r="W57" s="336">
        <f t="shared" si="59"/>
        <v>0</v>
      </c>
      <c r="X57" s="332"/>
      <c r="Y57" s="332"/>
      <c r="Z57" s="329">
        <f t="shared" si="17"/>
        <v>0</v>
      </c>
      <c r="AA57" s="336">
        <f t="shared" si="58"/>
        <v>0</v>
      </c>
      <c r="AB57" s="336">
        <f t="shared" si="58"/>
        <v>0</v>
      </c>
      <c r="AC57" s="336">
        <f t="shared" si="58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0"/>
        <v>0</v>
      </c>
      <c r="AK57" s="336">
        <f t="shared" si="60"/>
        <v>0</v>
      </c>
      <c r="AL57" s="336">
        <f t="shared" si="60"/>
        <v>0</v>
      </c>
      <c r="AM57" s="336">
        <f t="shared" si="61"/>
        <v>0</v>
      </c>
      <c r="AN57" s="336">
        <f t="shared" si="61"/>
        <v>0</v>
      </c>
      <c r="AO57" s="336">
        <f t="shared" si="61"/>
        <v>0</v>
      </c>
    </row>
    <row r="58" spans="1:41">
      <c r="A58" s="366">
        <v>51</v>
      </c>
      <c r="B58" s="355" t="s">
        <v>52</v>
      </c>
      <c r="C58" s="163">
        <f>SUM(C59:C60)</f>
        <v>1000000</v>
      </c>
      <c r="D58" s="163">
        <f>SUM(D59:D60)</f>
        <v>940000</v>
      </c>
      <c r="E58" s="323">
        <f t="shared" si="0"/>
        <v>-60000</v>
      </c>
      <c r="F58" s="163">
        <f>SUM(F59:F60)</f>
        <v>1600000</v>
      </c>
      <c r="G58" s="163">
        <f>SUM(G59:G60)</f>
        <v>210000</v>
      </c>
      <c r="H58" s="323">
        <f t="shared" si="1"/>
        <v>-1390000</v>
      </c>
      <c r="I58" s="163">
        <f>SUM(I59:I60)</f>
        <v>0</v>
      </c>
      <c r="J58" s="163">
        <f>SUM(J59:J60)</f>
        <v>0</v>
      </c>
      <c r="K58" s="323">
        <f t="shared" si="2"/>
        <v>0</v>
      </c>
      <c r="L58" s="163">
        <f>SUM(L59:L60)</f>
        <v>0</v>
      </c>
      <c r="M58" s="163">
        <f>SUM(M59:M60)</f>
        <v>0</v>
      </c>
      <c r="N58" s="323">
        <f t="shared" si="3"/>
        <v>0</v>
      </c>
      <c r="O58" s="163">
        <f>SUM(O59:O60)</f>
        <v>0</v>
      </c>
      <c r="P58" s="163">
        <f>SUM(P59:P60)</f>
        <v>0</v>
      </c>
      <c r="Q58" s="323">
        <f t="shared" si="4"/>
        <v>0</v>
      </c>
      <c r="R58" s="163">
        <f>SUM(R59:R60)</f>
        <v>0</v>
      </c>
      <c r="S58" s="163">
        <f>SUM(S59:S60)</f>
        <v>0</v>
      </c>
      <c r="T58" s="329">
        <f t="shared" si="5"/>
        <v>0</v>
      </c>
      <c r="U58" s="337">
        <f t="shared" si="59"/>
        <v>2600000</v>
      </c>
      <c r="V58" s="337">
        <f t="shared" si="59"/>
        <v>1150000</v>
      </c>
      <c r="W58" s="337">
        <f t="shared" si="59"/>
        <v>-1450000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8"/>
        <v>0</v>
      </c>
      <c r="AB58" s="337">
        <f t="shared" si="58"/>
        <v>0</v>
      </c>
      <c r="AC58" s="337">
        <f t="shared" si="58"/>
        <v>0</v>
      </c>
      <c r="AD58" s="401">
        <f>SUM(AD59:AD60)</f>
        <v>0</v>
      </c>
      <c r="AE58" s="401">
        <f>SUM(AE59:AE60)</f>
        <v>0</v>
      </c>
      <c r="AF58" s="323">
        <f t="shared" si="19"/>
        <v>0</v>
      </c>
      <c r="AG58" s="401">
        <f>SUM(AG59:AG60)</f>
        <v>0</v>
      </c>
      <c r="AH58" s="401">
        <f>SUM(AH59:AH60)</f>
        <v>0</v>
      </c>
      <c r="AI58" s="329">
        <f t="shared" si="21"/>
        <v>0</v>
      </c>
      <c r="AJ58" s="337">
        <f t="shared" si="60"/>
        <v>0</v>
      </c>
      <c r="AK58" s="337">
        <f t="shared" si="60"/>
        <v>0</v>
      </c>
      <c r="AL58" s="337">
        <f t="shared" si="60"/>
        <v>0</v>
      </c>
      <c r="AM58" s="337">
        <f t="shared" si="61"/>
        <v>2600000</v>
      </c>
      <c r="AN58" s="337">
        <f t="shared" si="61"/>
        <v>1150000</v>
      </c>
      <c r="AO58" s="337">
        <f t="shared" si="61"/>
        <v>-1450000</v>
      </c>
    </row>
    <row r="59" spans="1:41">
      <c r="A59" s="368">
        <v>52</v>
      </c>
      <c r="B59" s="353" t="s">
        <v>75</v>
      </c>
      <c r="C59" s="384"/>
      <c r="D59" s="384"/>
      <c r="E59" s="323">
        <f t="shared" si="0"/>
        <v>0</v>
      </c>
      <c r="F59" s="396">
        <v>600000</v>
      </c>
      <c r="G59" s="396">
        <v>210000</v>
      </c>
      <c r="H59" s="323">
        <f t="shared" si="1"/>
        <v>-390000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59"/>
        <v>600000</v>
      </c>
      <c r="V59" s="336">
        <f t="shared" si="59"/>
        <v>210000</v>
      </c>
      <c r="W59" s="336">
        <f t="shared" si="59"/>
        <v>-390000</v>
      </c>
      <c r="X59" s="332"/>
      <c r="Y59" s="332"/>
      <c r="Z59" s="329">
        <f t="shared" si="17"/>
        <v>0</v>
      </c>
      <c r="AA59" s="336">
        <f t="shared" si="58"/>
        <v>0</v>
      </c>
      <c r="AB59" s="336">
        <f t="shared" si="58"/>
        <v>0</v>
      </c>
      <c r="AC59" s="336">
        <f t="shared" si="58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0"/>
        <v>0</v>
      </c>
      <c r="AK59" s="336">
        <f t="shared" si="60"/>
        <v>0</v>
      </c>
      <c r="AL59" s="336">
        <f t="shared" si="60"/>
        <v>0</v>
      </c>
      <c r="AM59" s="336">
        <f t="shared" si="61"/>
        <v>600000</v>
      </c>
      <c r="AN59" s="336">
        <f t="shared" si="61"/>
        <v>210000</v>
      </c>
      <c r="AO59" s="336">
        <f t="shared" si="61"/>
        <v>-390000</v>
      </c>
    </row>
    <row r="60" spans="1:41">
      <c r="A60" s="368">
        <v>53</v>
      </c>
      <c r="B60" s="353" t="s">
        <v>53</v>
      </c>
      <c r="C60" s="396">
        <v>1000000</v>
      </c>
      <c r="D60" s="396">
        <v>940000</v>
      </c>
      <c r="E60" s="323">
        <f t="shared" si="0"/>
        <v>-60000</v>
      </c>
      <c r="F60" s="396">
        <v>1000000</v>
      </c>
      <c r="G60" s="397">
        <v>0</v>
      </c>
      <c r="H60" s="323">
        <f t="shared" si="1"/>
        <v>-1000000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59"/>
        <v>2000000</v>
      </c>
      <c r="V60" s="336">
        <f t="shared" si="59"/>
        <v>940000</v>
      </c>
      <c r="W60" s="336">
        <f t="shared" si="59"/>
        <v>-1060000</v>
      </c>
      <c r="X60" s="332"/>
      <c r="Y60" s="332"/>
      <c r="Z60" s="329"/>
      <c r="AA60" s="336">
        <f t="shared" si="58"/>
        <v>0</v>
      </c>
      <c r="AB60" s="336">
        <f t="shared" si="58"/>
        <v>0</v>
      </c>
      <c r="AC60" s="336">
        <f t="shared" si="58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0"/>
        <v>0</v>
      </c>
      <c r="AK60" s="336">
        <f t="shared" si="60"/>
        <v>0</v>
      </c>
      <c r="AL60" s="336">
        <f t="shared" si="60"/>
        <v>0</v>
      </c>
      <c r="AM60" s="336">
        <f t="shared" si="61"/>
        <v>2000000</v>
      </c>
      <c r="AN60" s="336">
        <f t="shared" si="61"/>
        <v>940000</v>
      </c>
      <c r="AO60" s="336">
        <f t="shared" si="61"/>
        <v>-1060000</v>
      </c>
    </row>
    <row r="61" spans="1:41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1"/>
        <v>0</v>
      </c>
      <c r="AN61" s="336"/>
      <c r="AO61" s="336"/>
    </row>
    <row r="62" spans="1:41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1"/>
        <v>0</v>
      </c>
      <c r="AN62" s="336"/>
      <c r="AO62" s="336"/>
    </row>
    <row r="63" spans="1:41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2"/>
        <v>0</v>
      </c>
      <c r="L63" s="163">
        <f>SUM(L64:L65)</f>
        <v>0</v>
      </c>
      <c r="M63" s="163">
        <f>SUM(M64:M65)</f>
        <v>0</v>
      </c>
      <c r="N63" s="323">
        <f t="shared" si="3"/>
        <v>0</v>
      </c>
      <c r="O63" s="163">
        <f>SUM(O64:O65)</f>
        <v>0</v>
      </c>
      <c r="P63" s="163">
        <f>SUM(P64:P65)</f>
        <v>0</v>
      </c>
      <c r="Q63" s="323">
        <f t="shared" si="4"/>
        <v>0</v>
      </c>
      <c r="R63" s="163">
        <f>SUM(R64:R65)</f>
        <v>0</v>
      </c>
      <c r="S63" s="163">
        <f>SUM(S64:S65)</f>
        <v>0</v>
      </c>
      <c r="T63" s="329">
        <f t="shared" si="5"/>
        <v>0</v>
      </c>
      <c r="U63" s="337">
        <f t="shared" si="59"/>
        <v>0</v>
      </c>
      <c r="V63" s="337">
        <f t="shared" si="59"/>
        <v>0</v>
      </c>
      <c r="W63" s="337">
        <f t="shared" si="59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2">SUM(X63)</f>
        <v>0</v>
      </c>
      <c r="AB63" s="337">
        <f t="shared" si="62"/>
        <v>0</v>
      </c>
      <c r="AC63" s="337">
        <f t="shared" si="62"/>
        <v>0</v>
      </c>
      <c r="AD63" s="163">
        <f>SUM(AD64:AD65)</f>
        <v>0</v>
      </c>
      <c r="AE63" s="163">
        <f>SUM(AE64:AE65)</f>
        <v>0</v>
      </c>
      <c r="AF63" s="323">
        <f t="shared" si="19"/>
        <v>0</v>
      </c>
      <c r="AG63" s="163">
        <f>SUM(AG64:AG65)</f>
        <v>0</v>
      </c>
      <c r="AH63" s="163">
        <f>SUM(AH64:AH65)</f>
        <v>0</v>
      </c>
      <c r="AI63" s="329">
        <f t="shared" si="21"/>
        <v>0</v>
      </c>
      <c r="AJ63" s="337">
        <f t="shared" si="60"/>
        <v>0</v>
      </c>
      <c r="AK63" s="337">
        <f t="shared" si="60"/>
        <v>0</v>
      </c>
      <c r="AL63" s="337">
        <f t="shared" si="60"/>
        <v>0</v>
      </c>
      <c r="AM63" s="337">
        <f t="shared" si="61"/>
        <v>0</v>
      </c>
      <c r="AN63" s="337">
        <f t="shared" si="61"/>
        <v>0</v>
      </c>
      <c r="AO63" s="337">
        <f t="shared" si="61"/>
        <v>0</v>
      </c>
    </row>
    <row r="64" spans="1:41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59"/>
        <v>0</v>
      </c>
      <c r="V64" s="336">
        <f t="shared" si="59"/>
        <v>0</v>
      </c>
      <c r="W64" s="336">
        <f t="shared" si="59"/>
        <v>0</v>
      </c>
      <c r="X64" s="332"/>
      <c r="Y64" s="332"/>
      <c r="Z64" s="329">
        <f t="shared" si="17"/>
        <v>0</v>
      </c>
      <c r="AA64" s="336">
        <f t="shared" si="62"/>
        <v>0</v>
      </c>
      <c r="AB64" s="336">
        <f t="shared" si="62"/>
        <v>0</v>
      </c>
      <c r="AC64" s="336">
        <f t="shared" si="62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0"/>
        <v>0</v>
      </c>
      <c r="AK64" s="336">
        <f t="shared" si="60"/>
        <v>0</v>
      </c>
      <c r="AL64" s="336">
        <f t="shared" si="60"/>
        <v>0</v>
      </c>
      <c r="AM64" s="336">
        <f t="shared" si="61"/>
        <v>0</v>
      </c>
      <c r="AN64" s="336">
        <f t="shared" si="61"/>
        <v>0</v>
      </c>
      <c r="AO64" s="336">
        <f t="shared" si="61"/>
        <v>0</v>
      </c>
    </row>
    <row r="65" spans="1:41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59"/>
        <v>0</v>
      </c>
      <c r="V65" s="336">
        <f t="shared" si="59"/>
        <v>0</v>
      </c>
      <c r="W65" s="336">
        <f t="shared" si="59"/>
        <v>0</v>
      </c>
      <c r="X65" s="332"/>
      <c r="Y65" s="332"/>
      <c r="Z65" s="329">
        <f t="shared" si="17"/>
        <v>0</v>
      </c>
      <c r="AA65" s="336">
        <f t="shared" si="62"/>
        <v>0</v>
      </c>
      <c r="AB65" s="336">
        <f t="shared" si="62"/>
        <v>0</v>
      </c>
      <c r="AC65" s="336">
        <f t="shared" si="62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0"/>
        <v>0</v>
      </c>
      <c r="AK65" s="336">
        <f t="shared" si="60"/>
        <v>0</v>
      </c>
      <c r="AL65" s="336">
        <f t="shared" si="60"/>
        <v>0</v>
      </c>
      <c r="AM65" s="336">
        <f t="shared" si="61"/>
        <v>0</v>
      </c>
      <c r="AN65" s="336">
        <f t="shared" si="61"/>
        <v>0</v>
      </c>
      <c r="AO65" s="336">
        <f t="shared" si="61"/>
        <v>0</v>
      </c>
    </row>
    <row r="66" spans="1:41">
      <c r="A66" s="366">
        <v>57</v>
      </c>
      <c r="B66" s="355" t="s">
        <v>78</v>
      </c>
      <c r="C66" s="163">
        <f>SUM(C67:C74)</f>
        <v>0</v>
      </c>
      <c r="D66" s="163">
        <f>SUM(D67:D74)</f>
        <v>0</v>
      </c>
      <c r="E66" s="323">
        <f t="shared" si="0"/>
        <v>0</v>
      </c>
      <c r="F66" s="163">
        <f>SUM(F67:F74)</f>
        <v>0</v>
      </c>
      <c r="G66" s="163">
        <f>SUM(G67:G74)</f>
        <v>0</v>
      </c>
      <c r="H66" s="323">
        <f t="shared" si="1"/>
        <v>0</v>
      </c>
      <c r="I66" s="163">
        <f>SUM(I67:I74)</f>
        <v>0</v>
      </c>
      <c r="J66" s="163">
        <f>SUM(J67:J74)</f>
        <v>0</v>
      </c>
      <c r="K66" s="323">
        <f t="shared" si="2"/>
        <v>0</v>
      </c>
      <c r="L66" s="163">
        <f>SUM(L67:L74)</f>
        <v>0</v>
      </c>
      <c r="M66" s="163">
        <f>SUM(M67:M74)</f>
        <v>0</v>
      </c>
      <c r="N66" s="323">
        <f t="shared" si="3"/>
        <v>0</v>
      </c>
      <c r="O66" s="163">
        <f>SUM(O67:O74)</f>
        <v>0</v>
      </c>
      <c r="P66" s="163">
        <f>SUM(P67:P74)</f>
        <v>0</v>
      </c>
      <c r="Q66" s="323">
        <f t="shared" si="4"/>
        <v>0</v>
      </c>
      <c r="R66" s="163">
        <f>SUM(R67:R74)</f>
        <v>0</v>
      </c>
      <c r="S66" s="163">
        <f>SUM(S67:S74)</f>
        <v>0</v>
      </c>
      <c r="T66" s="329">
        <f t="shared" si="5"/>
        <v>0</v>
      </c>
      <c r="U66" s="337">
        <f t="shared" si="59"/>
        <v>0</v>
      </c>
      <c r="V66" s="337">
        <f t="shared" si="59"/>
        <v>0</v>
      </c>
      <c r="W66" s="337">
        <f t="shared" si="59"/>
        <v>0</v>
      </c>
      <c r="X66" s="331">
        <f>SUM(X67:X74)</f>
        <v>151993800</v>
      </c>
      <c r="Y66" s="331">
        <f>SUM(Y67:Y74)</f>
        <v>0</v>
      </c>
      <c r="Z66" s="329">
        <f t="shared" si="17"/>
        <v>-151993800</v>
      </c>
      <c r="AA66" s="337">
        <f t="shared" si="62"/>
        <v>151993800</v>
      </c>
      <c r="AB66" s="337">
        <f t="shared" si="62"/>
        <v>0</v>
      </c>
      <c r="AC66" s="337">
        <f t="shared" si="62"/>
        <v>-151993800</v>
      </c>
      <c r="AD66" s="163">
        <f>SUM(AD67:AD74)</f>
        <v>0</v>
      </c>
      <c r="AE66" s="163">
        <f>SUM(AE67:AE74)</f>
        <v>0</v>
      </c>
      <c r="AF66" s="323">
        <f t="shared" si="19"/>
        <v>0</v>
      </c>
      <c r="AG66" s="163">
        <f>SUM(AG67:AG74)</f>
        <v>0</v>
      </c>
      <c r="AH66" s="163">
        <f>SUM(AH67:AH74)</f>
        <v>0</v>
      </c>
      <c r="AI66" s="329">
        <f t="shared" si="21"/>
        <v>0</v>
      </c>
      <c r="AJ66" s="337">
        <f t="shared" si="60"/>
        <v>0</v>
      </c>
      <c r="AK66" s="337">
        <f t="shared" si="60"/>
        <v>0</v>
      </c>
      <c r="AL66" s="337">
        <f t="shared" si="60"/>
        <v>0</v>
      </c>
      <c r="AM66" s="337">
        <f t="shared" si="61"/>
        <v>151993800</v>
      </c>
      <c r="AN66" s="337">
        <f t="shared" si="61"/>
        <v>0</v>
      </c>
      <c r="AO66" s="337">
        <f t="shared" si="61"/>
        <v>-151993800</v>
      </c>
    </row>
    <row r="67" spans="1:41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59"/>
        <v>0</v>
      </c>
      <c r="V67" s="336">
        <f t="shared" si="59"/>
        <v>0</v>
      </c>
      <c r="W67" s="336">
        <f t="shared" si="59"/>
        <v>0</v>
      </c>
      <c r="X67" s="396">
        <v>151993800</v>
      </c>
      <c r="Y67" s="397">
        <v>0</v>
      </c>
      <c r="Z67" s="329">
        <f t="shared" si="17"/>
        <v>-151993800</v>
      </c>
      <c r="AA67" s="336">
        <f t="shared" si="62"/>
        <v>151993800</v>
      </c>
      <c r="AB67" s="336">
        <f t="shared" si="62"/>
        <v>0</v>
      </c>
      <c r="AC67" s="336">
        <f t="shared" si="62"/>
        <v>-151993800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0"/>
        <v>0</v>
      </c>
      <c r="AK67" s="336">
        <f t="shared" si="60"/>
        <v>0</v>
      </c>
      <c r="AL67" s="336">
        <f t="shared" si="60"/>
        <v>0</v>
      </c>
      <c r="AM67" s="336">
        <f t="shared" si="61"/>
        <v>151993800</v>
      </c>
      <c r="AN67" s="336">
        <f t="shared" si="61"/>
        <v>0</v>
      </c>
      <c r="AO67" s="336">
        <f t="shared" si="61"/>
        <v>-151993800</v>
      </c>
    </row>
    <row r="68" spans="1:41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59"/>
        <v>0</v>
      </c>
      <c r="V68" s="336">
        <f t="shared" si="59"/>
        <v>0</v>
      </c>
      <c r="W68" s="336">
        <f t="shared" si="59"/>
        <v>0</v>
      </c>
      <c r="X68" s="319"/>
      <c r="Y68" s="319"/>
      <c r="Z68" s="329">
        <f t="shared" si="17"/>
        <v>0</v>
      </c>
      <c r="AA68" s="336">
        <f t="shared" si="62"/>
        <v>0</v>
      </c>
      <c r="AB68" s="336">
        <f t="shared" si="62"/>
        <v>0</v>
      </c>
      <c r="AC68" s="336">
        <f t="shared" si="62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0"/>
        <v>0</v>
      </c>
      <c r="AK68" s="336">
        <f t="shared" si="60"/>
        <v>0</v>
      </c>
      <c r="AL68" s="336">
        <f t="shared" si="60"/>
        <v>0</v>
      </c>
      <c r="AM68" s="336">
        <f t="shared" si="61"/>
        <v>0</v>
      </c>
      <c r="AN68" s="336">
        <f t="shared" si="61"/>
        <v>0</v>
      </c>
      <c r="AO68" s="336">
        <f t="shared" si="61"/>
        <v>0</v>
      </c>
    </row>
    <row r="69" spans="1:41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59"/>
        <v>0</v>
      </c>
      <c r="V70" s="336">
        <f t="shared" si="59"/>
        <v>0</v>
      </c>
      <c r="W70" s="336">
        <f t="shared" si="59"/>
        <v>0</v>
      </c>
      <c r="X70" s="319"/>
      <c r="Y70" s="319"/>
      <c r="Z70" s="329">
        <f t="shared" si="17"/>
        <v>0</v>
      </c>
      <c r="AA70" s="336">
        <f t="shared" si="62"/>
        <v>0</v>
      </c>
      <c r="AB70" s="336">
        <f t="shared" si="62"/>
        <v>0</v>
      </c>
      <c r="AC70" s="336">
        <f t="shared" si="62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0"/>
        <v>0</v>
      </c>
      <c r="AK70" s="336">
        <f t="shared" si="60"/>
        <v>0</v>
      </c>
      <c r="AL70" s="336">
        <f t="shared" si="60"/>
        <v>0</v>
      </c>
      <c r="AM70" s="336">
        <f t="shared" si="61"/>
        <v>0</v>
      </c>
      <c r="AN70" s="336">
        <f t="shared" si="61"/>
        <v>0</v>
      </c>
      <c r="AO70" s="336">
        <f t="shared" si="61"/>
        <v>0</v>
      </c>
    </row>
    <row r="71" spans="1:41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59"/>
        <v>0</v>
      </c>
      <c r="V71" s="336">
        <f t="shared" si="59"/>
        <v>0</v>
      </c>
      <c r="W71" s="336">
        <f t="shared" si="59"/>
        <v>0</v>
      </c>
      <c r="X71" s="319"/>
      <c r="Y71" s="319"/>
      <c r="Z71" s="329">
        <f t="shared" si="17"/>
        <v>0</v>
      </c>
      <c r="AA71" s="336">
        <f t="shared" si="62"/>
        <v>0</v>
      </c>
      <c r="AB71" s="336">
        <f t="shared" si="62"/>
        <v>0</v>
      </c>
      <c r="AC71" s="336">
        <f t="shared" si="62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0"/>
        <v>0</v>
      </c>
      <c r="AK71" s="336">
        <f t="shared" si="60"/>
        <v>0</v>
      </c>
      <c r="AL71" s="336">
        <f t="shared" si="60"/>
        <v>0</v>
      </c>
      <c r="AM71" s="336">
        <f t="shared" si="61"/>
        <v>0</v>
      </c>
      <c r="AN71" s="336">
        <f t="shared" si="61"/>
        <v>0</v>
      </c>
      <c r="AO71" s="336">
        <f t="shared" si="61"/>
        <v>0</v>
      </c>
    </row>
    <row r="72" spans="1:41">
      <c r="A72" s="368">
        <v>62</v>
      </c>
      <c r="B72" s="354" t="s">
        <v>58</v>
      </c>
      <c r="C72" s="319"/>
      <c r="D72" s="319"/>
      <c r="E72" s="323">
        <f t="shared" ref="E72:E87" si="63">SUM(D72-C72)</f>
        <v>0</v>
      </c>
      <c r="F72" s="319"/>
      <c r="G72" s="319"/>
      <c r="H72" s="323">
        <f t="shared" ref="H72:H87" si="64">SUM(G72-F72)</f>
        <v>0</v>
      </c>
      <c r="I72" s="319"/>
      <c r="J72" s="319"/>
      <c r="K72" s="323">
        <f t="shared" ref="K72:K87" si="65">SUM(J72-I72)</f>
        <v>0</v>
      </c>
      <c r="L72" s="319"/>
      <c r="M72" s="319"/>
      <c r="N72" s="323">
        <f t="shared" ref="N72:N87" si="66">SUM(M72-L72)</f>
        <v>0</v>
      </c>
      <c r="O72" s="319"/>
      <c r="P72" s="319"/>
      <c r="Q72" s="323">
        <f t="shared" ref="Q72:Q87" si="67">SUM(P72-O72)</f>
        <v>0</v>
      </c>
      <c r="R72" s="319"/>
      <c r="S72" s="319"/>
      <c r="T72" s="329">
        <f t="shared" si="5"/>
        <v>0</v>
      </c>
      <c r="U72" s="336">
        <f t="shared" si="59"/>
        <v>0</v>
      </c>
      <c r="V72" s="336">
        <f t="shared" si="59"/>
        <v>0</v>
      </c>
      <c r="W72" s="336">
        <f t="shared" si="59"/>
        <v>0</v>
      </c>
      <c r="X72" s="319"/>
      <c r="Y72" s="319"/>
      <c r="Z72" s="329">
        <f t="shared" si="17"/>
        <v>0</v>
      </c>
      <c r="AA72" s="336">
        <f t="shared" si="62"/>
        <v>0</v>
      </c>
      <c r="AB72" s="336">
        <f t="shared" si="62"/>
        <v>0</v>
      </c>
      <c r="AC72" s="336">
        <f t="shared" si="62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0"/>
        <v>0</v>
      </c>
      <c r="AK72" s="336">
        <f t="shared" si="60"/>
        <v>0</v>
      </c>
      <c r="AL72" s="336">
        <f t="shared" si="60"/>
        <v>0</v>
      </c>
      <c r="AM72" s="336">
        <f t="shared" si="61"/>
        <v>0</v>
      </c>
      <c r="AN72" s="336">
        <f t="shared" si="61"/>
        <v>0</v>
      </c>
      <c r="AO72" s="336">
        <f t="shared" si="61"/>
        <v>0</v>
      </c>
    </row>
    <row r="73" spans="1:41">
      <c r="A73" s="368">
        <v>63</v>
      </c>
      <c r="B73" s="354" t="s">
        <v>59</v>
      </c>
      <c r="C73" s="319"/>
      <c r="D73" s="319"/>
      <c r="E73" s="323">
        <f t="shared" si="63"/>
        <v>0</v>
      </c>
      <c r="F73" s="319"/>
      <c r="G73" s="319"/>
      <c r="H73" s="323">
        <f t="shared" si="64"/>
        <v>0</v>
      </c>
      <c r="I73" s="319"/>
      <c r="J73" s="319"/>
      <c r="K73" s="323">
        <f t="shared" si="65"/>
        <v>0</v>
      </c>
      <c r="L73" s="319"/>
      <c r="M73" s="319"/>
      <c r="N73" s="323">
        <f t="shared" si="66"/>
        <v>0</v>
      </c>
      <c r="O73" s="319"/>
      <c r="P73" s="319"/>
      <c r="Q73" s="323">
        <f t="shared" si="67"/>
        <v>0</v>
      </c>
      <c r="R73" s="319"/>
      <c r="S73" s="319"/>
      <c r="T73" s="329">
        <f t="shared" si="5"/>
        <v>0</v>
      </c>
      <c r="U73" s="336">
        <f t="shared" si="59"/>
        <v>0</v>
      </c>
      <c r="V73" s="336">
        <f t="shared" si="59"/>
        <v>0</v>
      </c>
      <c r="W73" s="336">
        <f t="shared" si="59"/>
        <v>0</v>
      </c>
      <c r="X73" s="319"/>
      <c r="Y73" s="319"/>
      <c r="Z73" s="329">
        <f t="shared" si="17"/>
        <v>0</v>
      </c>
      <c r="AA73" s="336">
        <f t="shared" si="62"/>
        <v>0</v>
      </c>
      <c r="AB73" s="336">
        <f t="shared" si="62"/>
        <v>0</v>
      </c>
      <c r="AC73" s="336">
        <f t="shared" si="62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0"/>
        <v>0</v>
      </c>
      <c r="AK73" s="336">
        <f t="shared" si="60"/>
        <v>0</v>
      </c>
      <c r="AL73" s="336">
        <f t="shared" si="60"/>
        <v>0</v>
      </c>
      <c r="AM73" s="336">
        <f t="shared" si="61"/>
        <v>0</v>
      </c>
      <c r="AN73" s="336">
        <f t="shared" si="61"/>
        <v>0</v>
      </c>
      <c r="AO73" s="336">
        <f t="shared" si="61"/>
        <v>0</v>
      </c>
    </row>
    <row r="74" spans="1:41">
      <c r="A74" s="368">
        <v>64</v>
      </c>
      <c r="B74" s="354" t="s">
        <v>60</v>
      </c>
      <c r="C74" s="384"/>
      <c r="D74" s="384"/>
      <c r="E74" s="323">
        <f t="shared" si="63"/>
        <v>0</v>
      </c>
      <c r="F74" s="384"/>
      <c r="G74" s="384"/>
      <c r="H74" s="323">
        <f t="shared" si="64"/>
        <v>0</v>
      </c>
      <c r="I74" s="319"/>
      <c r="J74" s="319"/>
      <c r="K74" s="323">
        <f t="shared" si="65"/>
        <v>0</v>
      </c>
      <c r="L74" s="319"/>
      <c r="M74" s="319"/>
      <c r="N74" s="323">
        <f t="shared" si="66"/>
        <v>0</v>
      </c>
      <c r="O74" s="319"/>
      <c r="P74" s="319"/>
      <c r="Q74" s="323">
        <f t="shared" si="67"/>
        <v>0</v>
      </c>
      <c r="R74" s="319"/>
      <c r="S74" s="319"/>
      <c r="T74" s="329">
        <f t="shared" si="5"/>
        <v>0</v>
      </c>
      <c r="U74" s="336">
        <f t="shared" ref="U74:W90" si="68">SUM(C74+F74+I74+L74+O74+R74)</f>
        <v>0</v>
      </c>
      <c r="V74" s="336">
        <f t="shared" si="68"/>
        <v>0</v>
      </c>
      <c r="W74" s="336">
        <f t="shared" si="68"/>
        <v>0</v>
      </c>
      <c r="X74" s="319"/>
      <c r="Y74" s="319"/>
      <c r="Z74" s="329">
        <f t="shared" si="17"/>
        <v>0</v>
      </c>
      <c r="AA74" s="336">
        <f t="shared" si="62"/>
        <v>0</v>
      </c>
      <c r="AB74" s="336">
        <f t="shared" si="62"/>
        <v>0</v>
      </c>
      <c r="AC74" s="336">
        <f t="shared" si="62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69">SUM(AD74+AG74)</f>
        <v>0</v>
      </c>
      <c r="AK74" s="336">
        <f t="shared" si="69"/>
        <v>0</v>
      </c>
      <c r="AL74" s="336">
        <f t="shared" si="69"/>
        <v>0</v>
      </c>
      <c r="AM74" s="336">
        <f t="shared" ref="AM74:AO90" si="70">SUM(U74+AA74+AJ74)</f>
        <v>0</v>
      </c>
      <c r="AN74" s="336">
        <f t="shared" si="70"/>
        <v>0</v>
      </c>
      <c r="AO74" s="336">
        <f t="shared" si="70"/>
        <v>0</v>
      </c>
    </row>
    <row r="75" spans="1:41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3"/>
        <v>0</v>
      </c>
      <c r="F75" s="163">
        <f>SUM(F76:F77)</f>
        <v>0</v>
      </c>
      <c r="G75" s="163">
        <f>SUM(G76:G77)</f>
        <v>0</v>
      </c>
      <c r="H75" s="323">
        <f t="shared" si="64"/>
        <v>0</v>
      </c>
      <c r="I75" s="163">
        <f>SUM(I76:I77)</f>
        <v>0</v>
      </c>
      <c r="J75" s="163">
        <f>SUM(J76:J77)</f>
        <v>0</v>
      </c>
      <c r="K75" s="323">
        <f t="shared" si="65"/>
        <v>0</v>
      </c>
      <c r="L75" s="163">
        <f>SUM(L76:L77)</f>
        <v>0</v>
      </c>
      <c r="M75" s="163">
        <f>SUM(M76:M77)</f>
        <v>0</v>
      </c>
      <c r="N75" s="323">
        <f t="shared" si="66"/>
        <v>0</v>
      </c>
      <c r="O75" s="163">
        <f>SUM(O76:O77)</f>
        <v>0</v>
      </c>
      <c r="P75" s="163">
        <f>SUM(P76:P77)</f>
        <v>0</v>
      </c>
      <c r="Q75" s="323">
        <f t="shared" si="67"/>
        <v>0</v>
      </c>
      <c r="R75" s="163">
        <f>SUM(R76:R77)</f>
        <v>0</v>
      </c>
      <c r="S75" s="163">
        <f>SUM(S76:S77)</f>
        <v>0</v>
      </c>
      <c r="T75" s="329">
        <f t="shared" si="5"/>
        <v>0</v>
      </c>
      <c r="U75" s="337">
        <f t="shared" si="68"/>
        <v>0</v>
      </c>
      <c r="V75" s="337">
        <f t="shared" si="68"/>
        <v>0</v>
      </c>
      <c r="W75" s="337">
        <f t="shared" si="68"/>
        <v>0</v>
      </c>
      <c r="X75" s="163">
        <f>SUM(X76:X77)</f>
        <v>0</v>
      </c>
      <c r="Y75" s="163">
        <f>SUM(Y76:Y77)</f>
        <v>0</v>
      </c>
      <c r="Z75" s="329">
        <f t="shared" si="17"/>
        <v>0</v>
      </c>
      <c r="AA75" s="337">
        <f t="shared" si="62"/>
        <v>0</v>
      </c>
      <c r="AB75" s="337">
        <f t="shared" si="62"/>
        <v>0</v>
      </c>
      <c r="AC75" s="337">
        <f t="shared" si="62"/>
        <v>0</v>
      </c>
      <c r="AD75" s="163">
        <f>SUM(AD76:AD77)</f>
        <v>0</v>
      </c>
      <c r="AE75" s="163">
        <f>SUM(AE76:AE77)</f>
        <v>0</v>
      </c>
      <c r="AF75" s="323">
        <f t="shared" si="19"/>
        <v>0</v>
      </c>
      <c r="AG75" s="163">
        <f>SUM(AG76:AG77)</f>
        <v>0</v>
      </c>
      <c r="AH75" s="163">
        <f>SUM(AH76:AH77)</f>
        <v>0</v>
      </c>
      <c r="AI75" s="329">
        <f t="shared" si="21"/>
        <v>0</v>
      </c>
      <c r="AJ75" s="337">
        <f t="shared" si="69"/>
        <v>0</v>
      </c>
      <c r="AK75" s="337">
        <f t="shared" si="69"/>
        <v>0</v>
      </c>
      <c r="AL75" s="337">
        <f t="shared" si="69"/>
        <v>0</v>
      </c>
      <c r="AM75" s="337">
        <f t="shared" si="70"/>
        <v>0</v>
      </c>
      <c r="AN75" s="337">
        <f t="shared" si="70"/>
        <v>0</v>
      </c>
      <c r="AO75" s="337">
        <f t="shared" si="70"/>
        <v>0</v>
      </c>
    </row>
    <row r="76" spans="1:41">
      <c r="A76" s="368">
        <v>66</v>
      </c>
      <c r="B76" s="353" t="s">
        <v>259</v>
      </c>
      <c r="C76" s="319"/>
      <c r="D76" s="319"/>
      <c r="E76" s="323">
        <f t="shared" si="63"/>
        <v>0</v>
      </c>
      <c r="F76" s="319"/>
      <c r="G76" s="319"/>
      <c r="H76" s="323">
        <f t="shared" si="64"/>
        <v>0</v>
      </c>
      <c r="I76" s="319"/>
      <c r="J76" s="319"/>
      <c r="K76" s="323">
        <f t="shared" si="65"/>
        <v>0</v>
      </c>
      <c r="L76" s="319"/>
      <c r="M76" s="319"/>
      <c r="N76" s="323">
        <f t="shared" si="66"/>
        <v>0</v>
      </c>
      <c r="O76" s="319"/>
      <c r="P76" s="319"/>
      <c r="Q76" s="323">
        <f t="shared" si="67"/>
        <v>0</v>
      </c>
      <c r="R76" s="319"/>
      <c r="S76" s="319"/>
      <c r="T76" s="329">
        <f t="shared" si="5"/>
        <v>0</v>
      </c>
      <c r="U76" s="336">
        <f t="shared" si="68"/>
        <v>0</v>
      </c>
      <c r="V76" s="336">
        <f t="shared" si="68"/>
        <v>0</v>
      </c>
      <c r="W76" s="336">
        <f t="shared" si="68"/>
        <v>0</v>
      </c>
      <c r="X76" s="319"/>
      <c r="Y76" s="319"/>
      <c r="Z76" s="329">
        <f t="shared" si="17"/>
        <v>0</v>
      </c>
      <c r="AA76" s="336">
        <f t="shared" si="62"/>
        <v>0</v>
      </c>
      <c r="AB76" s="336">
        <f t="shared" si="62"/>
        <v>0</v>
      </c>
      <c r="AC76" s="336">
        <f t="shared" si="62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69"/>
        <v>0</v>
      </c>
      <c r="AK76" s="336">
        <f t="shared" si="69"/>
        <v>0</v>
      </c>
      <c r="AL76" s="336">
        <f t="shared" si="69"/>
        <v>0</v>
      </c>
      <c r="AM76" s="336">
        <f t="shared" si="70"/>
        <v>0</v>
      </c>
      <c r="AN76" s="336">
        <f t="shared" si="70"/>
        <v>0</v>
      </c>
      <c r="AO76" s="336">
        <f t="shared" si="70"/>
        <v>0</v>
      </c>
    </row>
    <row r="77" spans="1:41">
      <c r="A77" s="368">
        <v>67</v>
      </c>
      <c r="B77" s="353" t="s">
        <v>260</v>
      </c>
      <c r="C77" s="319"/>
      <c r="D77" s="319"/>
      <c r="E77" s="323">
        <f t="shared" si="63"/>
        <v>0</v>
      </c>
      <c r="F77" s="319"/>
      <c r="G77" s="319"/>
      <c r="H77" s="323">
        <f t="shared" si="64"/>
        <v>0</v>
      </c>
      <c r="I77" s="319"/>
      <c r="J77" s="319"/>
      <c r="K77" s="323">
        <f t="shared" si="65"/>
        <v>0</v>
      </c>
      <c r="L77" s="319"/>
      <c r="M77" s="319"/>
      <c r="N77" s="323">
        <f t="shared" si="66"/>
        <v>0</v>
      </c>
      <c r="O77" s="319"/>
      <c r="P77" s="319"/>
      <c r="Q77" s="323">
        <f t="shared" si="67"/>
        <v>0</v>
      </c>
      <c r="R77" s="319"/>
      <c r="S77" s="319"/>
      <c r="T77" s="329">
        <f t="shared" si="5"/>
        <v>0</v>
      </c>
      <c r="U77" s="336">
        <f t="shared" si="68"/>
        <v>0</v>
      </c>
      <c r="V77" s="336">
        <f t="shared" si="68"/>
        <v>0</v>
      </c>
      <c r="W77" s="336">
        <f t="shared" si="68"/>
        <v>0</v>
      </c>
      <c r="X77" s="319"/>
      <c r="Y77" s="319"/>
      <c r="Z77" s="329">
        <f t="shared" si="17"/>
        <v>0</v>
      </c>
      <c r="AA77" s="336">
        <f t="shared" si="62"/>
        <v>0</v>
      </c>
      <c r="AB77" s="336">
        <f t="shared" si="62"/>
        <v>0</v>
      </c>
      <c r="AC77" s="336">
        <f t="shared" si="62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69"/>
        <v>0</v>
      </c>
      <c r="AK77" s="336">
        <f t="shared" si="69"/>
        <v>0</v>
      </c>
      <c r="AL77" s="336">
        <f t="shared" si="69"/>
        <v>0</v>
      </c>
      <c r="AM77" s="336">
        <f t="shared" si="70"/>
        <v>0</v>
      </c>
      <c r="AN77" s="336">
        <f t="shared" si="70"/>
        <v>0</v>
      </c>
      <c r="AO77" s="336">
        <f t="shared" si="70"/>
        <v>0</v>
      </c>
    </row>
    <row r="78" spans="1:41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>
      <c r="A79" s="366">
        <v>68</v>
      </c>
      <c r="B79" s="355" t="s">
        <v>62</v>
      </c>
      <c r="C79" s="163">
        <f>SUM(C80:C86)</f>
        <v>21111900</v>
      </c>
      <c r="D79" s="163">
        <f>SUM(D80:D86)</f>
        <v>21111900</v>
      </c>
      <c r="E79" s="323">
        <f t="shared" si="63"/>
        <v>0</v>
      </c>
      <c r="F79" s="163">
        <f>SUM(F80:F86)</f>
        <v>166018800</v>
      </c>
      <c r="G79" s="163">
        <f>SUM(G80:G86)</f>
        <v>165737800</v>
      </c>
      <c r="H79" s="323">
        <f t="shared" si="64"/>
        <v>-281000</v>
      </c>
      <c r="I79" s="163">
        <f>SUM(I80:I86)</f>
        <v>11985400</v>
      </c>
      <c r="J79" s="163">
        <f>SUM(J80:J86)</f>
        <v>11985400</v>
      </c>
      <c r="K79" s="323">
        <f t="shared" si="65"/>
        <v>0</v>
      </c>
      <c r="L79" s="163">
        <f>SUM(L80:L86)</f>
        <v>5524100</v>
      </c>
      <c r="M79" s="163">
        <f>SUM(M80:M86)</f>
        <v>5524100</v>
      </c>
      <c r="N79" s="323">
        <f t="shared" si="66"/>
        <v>0</v>
      </c>
      <c r="O79" s="163">
        <f>SUM(O80:O86)</f>
        <v>42503900</v>
      </c>
      <c r="P79" s="163">
        <f>SUM(P80:P86)</f>
        <v>42503900</v>
      </c>
      <c r="Q79" s="323">
        <f t="shared" si="67"/>
        <v>0</v>
      </c>
      <c r="R79" s="163">
        <f>SUM(R80:R86)</f>
        <v>6232500</v>
      </c>
      <c r="S79" s="163">
        <f>SUM(S80:S86)</f>
        <v>6232500</v>
      </c>
      <c r="T79" s="329">
        <f t="shared" si="5"/>
        <v>0</v>
      </c>
      <c r="U79" s="337">
        <f t="shared" si="68"/>
        <v>253376600</v>
      </c>
      <c r="V79" s="337">
        <f t="shared" si="68"/>
        <v>253095600</v>
      </c>
      <c r="W79" s="337">
        <f t="shared" si="68"/>
        <v>-281000</v>
      </c>
      <c r="X79" s="163">
        <f>SUM(X80:X86)</f>
        <v>151993800</v>
      </c>
      <c r="Y79" s="163">
        <f>SUM(Y80:Y86)</f>
        <v>272929080</v>
      </c>
      <c r="Z79" s="329">
        <f t="shared" si="17"/>
        <v>120935280</v>
      </c>
      <c r="AA79" s="337">
        <f t="shared" si="62"/>
        <v>151993800</v>
      </c>
      <c r="AB79" s="337">
        <f t="shared" si="62"/>
        <v>272929080</v>
      </c>
      <c r="AC79" s="337">
        <f t="shared" si="62"/>
        <v>120935280</v>
      </c>
      <c r="AD79" s="163">
        <f>SUM(AD80:AD86)</f>
        <v>0</v>
      </c>
      <c r="AE79" s="163">
        <f>SUM(AE80:AE86)</f>
        <v>127191364.59999999</v>
      </c>
      <c r="AF79" s="323">
        <f t="shared" si="19"/>
        <v>127191364.59999999</v>
      </c>
      <c r="AG79" s="163">
        <f>SUM(AG80:AG86)</f>
        <v>0</v>
      </c>
      <c r="AH79" s="163">
        <f>SUM(AH80:AH86)</f>
        <v>368767994.77999997</v>
      </c>
      <c r="AI79" s="329">
        <f t="shared" si="21"/>
        <v>368767994.77999997</v>
      </c>
      <c r="AJ79" s="337">
        <f t="shared" si="69"/>
        <v>0</v>
      </c>
      <c r="AK79" s="337">
        <f t="shared" si="69"/>
        <v>495959359.38</v>
      </c>
      <c r="AL79" s="337">
        <f t="shared" si="69"/>
        <v>495959359.38</v>
      </c>
      <c r="AM79" s="337">
        <f t="shared" si="70"/>
        <v>405370400</v>
      </c>
      <c r="AN79" s="337">
        <f t="shared" si="70"/>
        <v>1021984039.38</v>
      </c>
      <c r="AO79" s="337">
        <f t="shared" si="70"/>
        <v>616613639.38</v>
      </c>
    </row>
    <row r="80" spans="1:41">
      <c r="A80" s="368">
        <v>69</v>
      </c>
      <c r="B80" s="354" t="s">
        <v>64</v>
      </c>
      <c r="C80" s="319"/>
      <c r="D80" s="319"/>
      <c r="E80" s="323">
        <f t="shared" si="63"/>
        <v>0</v>
      </c>
      <c r="F80" s="319"/>
      <c r="G80" s="319"/>
      <c r="H80" s="323">
        <f t="shared" si="64"/>
        <v>0</v>
      </c>
      <c r="I80" s="319"/>
      <c r="J80" s="319"/>
      <c r="K80" s="323">
        <f t="shared" si="65"/>
        <v>0</v>
      </c>
      <c r="L80" s="319"/>
      <c r="M80" s="319"/>
      <c r="N80" s="323">
        <f t="shared" si="66"/>
        <v>0</v>
      </c>
      <c r="O80" s="319"/>
      <c r="P80" s="319"/>
      <c r="Q80" s="323">
        <f t="shared" si="67"/>
        <v>0</v>
      </c>
      <c r="R80" s="319"/>
      <c r="S80" s="319"/>
      <c r="T80" s="329">
        <f t="shared" si="5"/>
        <v>0</v>
      </c>
      <c r="U80" s="336">
        <f t="shared" si="68"/>
        <v>0</v>
      </c>
      <c r="V80" s="336">
        <f t="shared" si="68"/>
        <v>0</v>
      </c>
      <c r="W80" s="336">
        <f t="shared" si="68"/>
        <v>0</v>
      </c>
      <c r="X80" s="319"/>
      <c r="Y80" s="319"/>
      <c r="Z80" s="329">
        <f t="shared" si="17"/>
        <v>0</v>
      </c>
      <c r="AA80" s="336">
        <f t="shared" si="62"/>
        <v>0</v>
      </c>
      <c r="AB80" s="336">
        <f t="shared" si="62"/>
        <v>0</v>
      </c>
      <c r="AC80" s="336">
        <f t="shared" si="62"/>
        <v>0</v>
      </c>
      <c r="AD80" s="397">
        <v>0</v>
      </c>
      <c r="AE80" s="396">
        <v>2452300</v>
      </c>
      <c r="AF80" s="323">
        <f t="shared" si="19"/>
        <v>2452300</v>
      </c>
      <c r="AG80" s="319"/>
      <c r="AH80" s="319"/>
      <c r="AI80" s="329">
        <f t="shared" si="21"/>
        <v>0</v>
      </c>
      <c r="AJ80" s="336">
        <f t="shared" si="69"/>
        <v>0</v>
      </c>
      <c r="AK80" s="336">
        <f t="shared" si="69"/>
        <v>2452300</v>
      </c>
      <c r="AL80" s="336">
        <f t="shared" si="69"/>
        <v>2452300</v>
      </c>
      <c r="AM80" s="336">
        <f t="shared" si="70"/>
        <v>0</v>
      </c>
      <c r="AN80" s="336">
        <f t="shared" si="70"/>
        <v>2452300</v>
      </c>
      <c r="AO80" s="336">
        <f t="shared" si="70"/>
        <v>2452300</v>
      </c>
    </row>
    <row r="81" spans="1:41">
      <c r="A81" s="368">
        <v>70</v>
      </c>
      <c r="B81" s="354" t="s">
        <v>63</v>
      </c>
      <c r="C81" s="319"/>
      <c r="D81" s="319"/>
      <c r="E81" s="323">
        <f t="shared" si="63"/>
        <v>0</v>
      </c>
      <c r="F81" s="396">
        <v>500000</v>
      </c>
      <c r="G81" s="396">
        <v>219000</v>
      </c>
      <c r="H81" s="323">
        <f t="shared" si="64"/>
        <v>-281000</v>
      </c>
      <c r="I81" s="319"/>
      <c r="J81" s="319"/>
      <c r="K81" s="323">
        <f t="shared" si="65"/>
        <v>0</v>
      </c>
      <c r="L81" s="319"/>
      <c r="M81" s="319"/>
      <c r="N81" s="323">
        <f t="shared" si="66"/>
        <v>0</v>
      </c>
      <c r="O81" s="319"/>
      <c r="P81" s="319"/>
      <c r="Q81" s="323">
        <f t="shared" si="67"/>
        <v>0</v>
      </c>
      <c r="R81" s="319"/>
      <c r="S81" s="319"/>
      <c r="T81" s="329">
        <f t="shared" si="5"/>
        <v>0</v>
      </c>
      <c r="U81" s="336">
        <f t="shared" si="68"/>
        <v>500000</v>
      </c>
      <c r="V81" s="336">
        <f t="shared" si="68"/>
        <v>219000</v>
      </c>
      <c r="W81" s="336">
        <f t="shared" si="68"/>
        <v>-281000</v>
      </c>
      <c r="X81" s="319"/>
      <c r="Y81" s="319"/>
      <c r="Z81" s="329">
        <f t="shared" si="17"/>
        <v>0</v>
      </c>
      <c r="AA81" s="336">
        <f t="shared" ref="AA81:AC96" si="71">SUM(X81)</f>
        <v>0</v>
      </c>
      <c r="AB81" s="336">
        <f t="shared" si="71"/>
        <v>0</v>
      </c>
      <c r="AC81" s="336">
        <f t="shared" si="71"/>
        <v>0</v>
      </c>
      <c r="AD81" s="319"/>
      <c r="AE81" s="319"/>
      <c r="AF81" s="323">
        <f t="shared" si="19"/>
        <v>0</v>
      </c>
      <c r="AG81" s="384"/>
      <c r="AH81" s="384"/>
      <c r="AI81" s="329">
        <f t="shared" si="21"/>
        <v>0</v>
      </c>
      <c r="AJ81" s="336">
        <f t="shared" si="69"/>
        <v>0</v>
      </c>
      <c r="AK81" s="336">
        <f t="shared" si="69"/>
        <v>0</v>
      </c>
      <c r="AL81" s="336">
        <f t="shared" si="69"/>
        <v>0</v>
      </c>
      <c r="AM81" s="336">
        <f t="shared" si="70"/>
        <v>500000</v>
      </c>
      <c r="AN81" s="336">
        <f t="shared" si="70"/>
        <v>219000</v>
      </c>
      <c r="AO81" s="336">
        <f t="shared" si="70"/>
        <v>-281000</v>
      </c>
    </row>
    <row r="82" spans="1:41">
      <c r="A82" s="368">
        <v>71</v>
      </c>
      <c r="B82" s="354" t="s">
        <v>76</v>
      </c>
      <c r="C82" s="319"/>
      <c r="D82" s="319"/>
      <c r="E82" s="323">
        <f t="shared" si="63"/>
        <v>0</v>
      </c>
      <c r="F82" s="319"/>
      <c r="G82" s="319"/>
      <c r="H82" s="323">
        <f t="shared" si="64"/>
        <v>0</v>
      </c>
      <c r="I82" s="319"/>
      <c r="J82" s="319"/>
      <c r="K82" s="323">
        <f t="shared" si="65"/>
        <v>0</v>
      </c>
      <c r="L82" s="319"/>
      <c r="M82" s="319"/>
      <c r="N82" s="323">
        <f t="shared" si="66"/>
        <v>0</v>
      </c>
      <c r="O82" s="319"/>
      <c r="P82" s="319"/>
      <c r="Q82" s="323">
        <f t="shared" si="67"/>
        <v>0</v>
      </c>
      <c r="R82" s="319"/>
      <c r="S82" s="319"/>
      <c r="T82" s="329">
        <f t="shared" si="5"/>
        <v>0</v>
      </c>
      <c r="U82" s="336">
        <f t="shared" si="68"/>
        <v>0</v>
      </c>
      <c r="V82" s="336">
        <f t="shared" si="68"/>
        <v>0</v>
      </c>
      <c r="W82" s="336">
        <f t="shared" si="68"/>
        <v>0</v>
      </c>
      <c r="X82" s="396">
        <v>151993800</v>
      </c>
      <c r="Y82" s="396">
        <v>272929080</v>
      </c>
      <c r="Z82" s="329">
        <f t="shared" si="17"/>
        <v>120935280</v>
      </c>
      <c r="AA82" s="336">
        <f t="shared" si="71"/>
        <v>151993800</v>
      </c>
      <c r="AB82" s="336">
        <f t="shared" si="71"/>
        <v>272929080</v>
      </c>
      <c r="AC82" s="336">
        <f t="shared" si="71"/>
        <v>120935280</v>
      </c>
      <c r="AD82" s="397">
        <v>0</v>
      </c>
      <c r="AE82" s="396">
        <v>124739064.59999999</v>
      </c>
      <c r="AF82" s="323">
        <f t="shared" si="19"/>
        <v>124739064.59999999</v>
      </c>
      <c r="AG82" s="397">
        <v>0</v>
      </c>
      <c r="AH82" s="396">
        <v>368767994.77999997</v>
      </c>
      <c r="AI82" s="329">
        <f t="shared" si="21"/>
        <v>368767994.77999997</v>
      </c>
      <c r="AJ82" s="336">
        <f t="shared" si="69"/>
        <v>0</v>
      </c>
      <c r="AK82" s="336">
        <f t="shared" si="69"/>
        <v>493507059.38</v>
      </c>
      <c r="AL82" s="336">
        <f t="shared" si="69"/>
        <v>493507059.38</v>
      </c>
      <c r="AM82" s="336">
        <f t="shared" si="70"/>
        <v>151993800</v>
      </c>
      <c r="AN82" s="336">
        <f t="shared" si="70"/>
        <v>766436139.38</v>
      </c>
      <c r="AO82" s="336">
        <f t="shared" si="70"/>
        <v>614442339.38</v>
      </c>
    </row>
    <row r="83" spans="1:41">
      <c r="A83" s="368">
        <v>72</v>
      </c>
      <c r="B83" s="354" t="s">
        <v>175</v>
      </c>
      <c r="C83" s="319"/>
      <c r="D83" s="319"/>
      <c r="E83" s="323">
        <f t="shared" si="63"/>
        <v>0</v>
      </c>
      <c r="F83" s="319"/>
      <c r="G83" s="319"/>
      <c r="H83" s="323">
        <f t="shared" si="64"/>
        <v>0</v>
      </c>
      <c r="I83" s="319"/>
      <c r="J83" s="319"/>
      <c r="K83" s="323">
        <f t="shared" si="65"/>
        <v>0</v>
      </c>
      <c r="L83" s="319"/>
      <c r="M83" s="319"/>
      <c r="N83" s="323">
        <f t="shared" si="66"/>
        <v>0</v>
      </c>
      <c r="O83" s="319"/>
      <c r="P83" s="319"/>
      <c r="Q83" s="323">
        <f t="shared" si="67"/>
        <v>0</v>
      </c>
      <c r="R83" s="319"/>
      <c r="S83" s="319"/>
      <c r="T83" s="329">
        <f t="shared" si="5"/>
        <v>0</v>
      </c>
      <c r="U83" s="336">
        <f t="shared" si="68"/>
        <v>0</v>
      </c>
      <c r="V83" s="336">
        <f t="shared" si="68"/>
        <v>0</v>
      </c>
      <c r="W83" s="336">
        <f t="shared" si="68"/>
        <v>0</v>
      </c>
      <c r="X83" s="319"/>
      <c r="Y83" s="319"/>
      <c r="Z83" s="329">
        <f t="shared" si="17"/>
        <v>0</v>
      </c>
      <c r="AA83" s="336">
        <f t="shared" si="71"/>
        <v>0</v>
      </c>
      <c r="AB83" s="336">
        <f t="shared" si="71"/>
        <v>0</v>
      </c>
      <c r="AC83" s="336">
        <f t="shared" si="71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69"/>
        <v>0</v>
      </c>
      <c r="AK83" s="336">
        <f t="shared" si="69"/>
        <v>0</v>
      </c>
      <c r="AL83" s="336">
        <f t="shared" si="69"/>
        <v>0</v>
      </c>
      <c r="AM83" s="336">
        <f t="shared" si="70"/>
        <v>0</v>
      </c>
      <c r="AN83" s="336">
        <f t="shared" si="70"/>
        <v>0</v>
      </c>
      <c r="AO83" s="336">
        <f t="shared" si="70"/>
        <v>0</v>
      </c>
    </row>
    <row r="84" spans="1:41">
      <c r="A84" s="368">
        <v>73</v>
      </c>
      <c r="B84" s="354" t="s">
        <v>65</v>
      </c>
      <c r="C84" s="319"/>
      <c r="D84" s="319"/>
      <c r="E84" s="323">
        <f t="shared" si="63"/>
        <v>0</v>
      </c>
      <c r="F84" s="319"/>
      <c r="G84" s="319"/>
      <c r="H84" s="323">
        <f t="shared" si="64"/>
        <v>0</v>
      </c>
      <c r="I84" s="319"/>
      <c r="J84" s="319"/>
      <c r="K84" s="323">
        <f t="shared" si="65"/>
        <v>0</v>
      </c>
      <c r="L84" s="319"/>
      <c r="M84" s="319"/>
      <c r="N84" s="323">
        <f t="shared" si="66"/>
        <v>0</v>
      </c>
      <c r="O84" s="319"/>
      <c r="P84" s="319"/>
      <c r="Q84" s="323">
        <f t="shared" si="67"/>
        <v>0</v>
      </c>
      <c r="R84" s="319"/>
      <c r="S84" s="319"/>
      <c r="T84" s="329">
        <f t="shared" si="5"/>
        <v>0</v>
      </c>
      <c r="U84" s="336">
        <f t="shared" si="68"/>
        <v>0</v>
      </c>
      <c r="V84" s="336">
        <f t="shared" si="68"/>
        <v>0</v>
      </c>
      <c r="W84" s="336">
        <f t="shared" si="68"/>
        <v>0</v>
      </c>
      <c r="X84" s="319"/>
      <c r="Y84" s="319"/>
      <c r="Z84" s="329">
        <f t="shared" si="17"/>
        <v>0</v>
      </c>
      <c r="AA84" s="336">
        <f t="shared" si="71"/>
        <v>0</v>
      </c>
      <c r="AB84" s="336">
        <f t="shared" si="71"/>
        <v>0</v>
      </c>
      <c r="AC84" s="336">
        <f t="shared" si="71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69"/>
        <v>0</v>
      </c>
      <c r="AK84" s="336">
        <f t="shared" si="69"/>
        <v>0</v>
      </c>
      <c r="AL84" s="336">
        <f t="shared" si="69"/>
        <v>0</v>
      </c>
      <c r="AM84" s="336">
        <f t="shared" si="70"/>
        <v>0</v>
      </c>
      <c r="AN84" s="336">
        <f t="shared" si="70"/>
        <v>0</v>
      </c>
      <c r="AO84" s="336">
        <f t="shared" si="70"/>
        <v>0</v>
      </c>
    </row>
    <row r="85" spans="1:41">
      <c r="A85" s="368">
        <v>74</v>
      </c>
      <c r="B85" s="354" t="s">
        <v>66</v>
      </c>
      <c r="C85" s="319"/>
      <c r="D85" s="319"/>
      <c r="E85" s="323">
        <f t="shared" si="63"/>
        <v>0</v>
      </c>
      <c r="F85" s="319"/>
      <c r="G85" s="319"/>
      <c r="H85" s="323">
        <f t="shared" si="64"/>
        <v>0</v>
      </c>
      <c r="I85" s="319"/>
      <c r="J85" s="319"/>
      <c r="K85" s="323">
        <f t="shared" si="65"/>
        <v>0</v>
      </c>
      <c r="L85" s="319"/>
      <c r="M85" s="319"/>
      <c r="N85" s="323">
        <f t="shared" si="66"/>
        <v>0</v>
      </c>
      <c r="O85" s="319"/>
      <c r="P85" s="319"/>
      <c r="Q85" s="323">
        <f t="shared" si="67"/>
        <v>0</v>
      </c>
      <c r="R85" s="319"/>
      <c r="S85" s="319"/>
      <c r="T85" s="329">
        <f t="shared" si="5"/>
        <v>0</v>
      </c>
      <c r="U85" s="336">
        <f t="shared" si="68"/>
        <v>0</v>
      </c>
      <c r="V85" s="336">
        <f t="shared" si="68"/>
        <v>0</v>
      </c>
      <c r="W85" s="336">
        <f t="shared" si="68"/>
        <v>0</v>
      </c>
      <c r="X85" s="384"/>
      <c r="Y85" s="384"/>
      <c r="Z85" s="329">
        <f t="shared" si="17"/>
        <v>0</v>
      </c>
      <c r="AA85" s="336">
        <f t="shared" si="71"/>
        <v>0</v>
      </c>
      <c r="AB85" s="336">
        <f t="shared" si="71"/>
        <v>0</v>
      </c>
      <c r="AC85" s="336">
        <f t="shared" si="71"/>
        <v>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69"/>
        <v>0</v>
      </c>
      <c r="AK85" s="336">
        <f t="shared" si="69"/>
        <v>0</v>
      </c>
      <c r="AL85" s="336">
        <f t="shared" si="69"/>
        <v>0</v>
      </c>
      <c r="AM85" s="336">
        <f t="shared" si="70"/>
        <v>0</v>
      </c>
      <c r="AN85" s="336">
        <f t="shared" si="70"/>
        <v>0</v>
      </c>
      <c r="AO85" s="336">
        <f t="shared" si="70"/>
        <v>0</v>
      </c>
    </row>
    <row r="86" spans="1:41">
      <c r="A86" s="368">
        <v>75</v>
      </c>
      <c r="B86" s="354" t="s">
        <v>182</v>
      </c>
      <c r="C86" s="396">
        <v>21111900</v>
      </c>
      <c r="D86" s="396">
        <v>21111900</v>
      </c>
      <c r="E86" s="323">
        <f t="shared" si="63"/>
        <v>0</v>
      </c>
      <c r="F86" s="396">
        <v>165518800</v>
      </c>
      <c r="G86" s="396">
        <v>165518800</v>
      </c>
      <c r="H86" s="323">
        <f t="shared" si="64"/>
        <v>0</v>
      </c>
      <c r="I86" s="396">
        <v>11985400</v>
      </c>
      <c r="J86" s="396">
        <v>11985400</v>
      </c>
      <c r="K86" s="323">
        <f t="shared" si="65"/>
        <v>0</v>
      </c>
      <c r="L86" s="396">
        <v>5524100</v>
      </c>
      <c r="M86" s="396">
        <v>5524100</v>
      </c>
      <c r="N86" s="323">
        <f t="shared" si="66"/>
        <v>0</v>
      </c>
      <c r="O86" s="396">
        <v>42503900</v>
      </c>
      <c r="P86" s="396">
        <v>42503900</v>
      </c>
      <c r="Q86" s="323">
        <f t="shared" si="67"/>
        <v>0</v>
      </c>
      <c r="R86" s="396">
        <v>6232500</v>
      </c>
      <c r="S86" s="396">
        <v>6232500</v>
      </c>
      <c r="T86" s="385">
        <f t="shared" si="5"/>
        <v>0</v>
      </c>
      <c r="U86" s="336">
        <f t="shared" si="68"/>
        <v>252876600</v>
      </c>
      <c r="V86" s="336">
        <f t="shared" si="68"/>
        <v>252876600</v>
      </c>
      <c r="W86" s="336">
        <f t="shared" si="68"/>
        <v>0</v>
      </c>
      <c r="X86" s="384"/>
      <c r="Y86" s="384"/>
      <c r="Z86" s="329">
        <f t="shared" si="17"/>
        <v>0</v>
      </c>
      <c r="AA86" s="336">
        <f>SUM(X86)</f>
        <v>0</v>
      </c>
      <c r="AB86" s="336">
        <f t="shared" si="71"/>
        <v>0</v>
      </c>
      <c r="AC86" s="336">
        <f t="shared" si="71"/>
        <v>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69"/>
        <v>0</v>
      </c>
      <c r="AK86" s="336">
        <f t="shared" si="69"/>
        <v>0</v>
      </c>
      <c r="AL86" s="336">
        <f t="shared" si="69"/>
        <v>0</v>
      </c>
      <c r="AM86" s="336">
        <f t="shared" si="70"/>
        <v>252876600</v>
      </c>
      <c r="AN86" s="336">
        <f t="shared" si="70"/>
        <v>252876600</v>
      </c>
      <c r="AO86" s="336">
        <f t="shared" si="70"/>
        <v>0</v>
      </c>
    </row>
    <row r="87" spans="1:41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3"/>
        <v>0</v>
      </c>
      <c r="F87" s="319">
        <v>5</v>
      </c>
      <c r="G87" s="319">
        <v>5</v>
      </c>
      <c r="H87" s="323">
        <f t="shared" si="64"/>
        <v>0</v>
      </c>
      <c r="I87" s="319"/>
      <c r="J87" s="319"/>
      <c r="K87" s="323">
        <f t="shared" si="65"/>
        <v>0</v>
      </c>
      <c r="L87" s="319"/>
      <c r="M87" s="319"/>
      <c r="N87" s="323">
        <f t="shared" si="66"/>
        <v>0</v>
      </c>
      <c r="O87" s="319"/>
      <c r="P87" s="319"/>
      <c r="Q87" s="323">
        <f t="shared" si="67"/>
        <v>0</v>
      </c>
      <c r="R87" s="319"/>
      <c r="S87" s="319"/>
      <c r="T87" s="329">
        <f t="shared" si="5"/>
        <v>0</v>
      </c>
      <c r="U87" s="336">
        <f t="shared" si="68"/>
        <v>6</v>
      </c>
      <c r="V87" s="336">
        <f t="shared" si="68"/>
        <v>6</v>
      </c>
      <c r="W87" s="336">
        <f t="shared" si="68"/>
        <v>0</v>
      </c>
      <c r="X87" s="319"/>
      <c r="Y87" s="319"/>
      <c r="Z87" s="329">
        <f t="shared" si="17"/>
        <v>0</v>
      </c>
      <c r="AA87" s="336">
        <f t="shared" si="71"/>
        <v>0</v>
      </c>
      <c r="AB87" s="336">
        <f t="shared" si="71"/>
        <v>0</v>
      </c>
      <c r="AC87" s="336">
        <f t="shared" si="71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69"/>
        <v>0</v>
      </c>
      <c r="AK87" s="336">
        <f t="shared" si="69"/>
        <v>0</v>
      </c>
      <c r="AL87" s="336">
        <f t="shared" si="69"/>
        <v>0</v>
      </c>
      <c r="AM87" s="336">
        <f t="shared" si="70"/>
        <v>6</v>
      </c>
      <c r="AN87" s="336">
        <f t="shared" si="70"/>
        <v>6</v>
      </c>
      <c r="AO87" s="336">
        <f t="shared" si="70"/>
        <v>0</v>
      </c>
    </row>
    <row r="88" spans="1:41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T88" si="72">SUM(H89:H92)</f>
        <v>-1</v>
      </c>
      <c r="I88" s="163">
        <f t="shared" si="72"/>
        <v>2</v>
      </c>
      <c r="J88" s="163">
        <f t="shared" si="72"/>
        <v>2</v>
      </c>
      <c r="K88" s="401">
        <f t="shared" si="72"/>
        <v>0</v>
      </c>
      <c r="L88" s="163">
        <f t="shared" si="72"/>
        <v>6</v>
      </c>
      <c r="M88" s="163">
        <f t="shared" si="72"/>
        <v>6</v>
      </c>
      <c r="N88" s="401">
        <f t="shared" si="72"/>
        <v>0</v>
      </c>
      <c r="O88" s="163">
        <f t="shared" si="72"/>
        <v>15</v>
      </c>
      <c r="P88" s="163">
        <f t="shared" si="72"/>
        <v>15</v>
      </c>
      <c r="Q88" s="401">
        <f t="shared" si="72"/>
        <v>0</v>
      </c>
      <c r="R88" s="163">
        <f t="shared" si="72"/>
        <v>0</v>
      </c>
      <c r="S88" s="163">
        <f t="shared" si="72"/>
        <v>0</v>
      </c>
      <c r="T88" s="331">
        <f t="shared" si="72"/>
        <v>0</v>
      </c>
      <c r="U88" s="337">
        <f t="shared" si="68"/>
        <v>51</v>
      </c>
      <c r="V88" s="337">
        <f t="shared" si="68"/>
        <v>49</v>
      </c>
      <c r="W88" s="337">
        <f t="shared" si="68"/>
        <v>-2</v>
      </c>
      <c r="X88" s="163">
        <f>SUM(X89:X92)</f>
        <v>0</v>
      </c>
      <c r="Y88" s="163">
        <f>SUM(Y89:Y92)</f>
        <v>0</v>
      </c>
      <c r="Z88" s="329">
        <f t="shared" si="17"/>
        <v>0</v>
      </c>
      <c r="AA88" s="337">
        <f t="shared" si="71"/>
        <v>0</v>
      </c>
      <c r="AB88" s="337">
        <f t="shared" si="71"/>
        <v>0</v>
      </c>
      <c r="AC88" s="337">
        <f t="shared" si="71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69"/>
        <v>0</v>
      </c>
      <c r="AK88" s="337">
        <f t="shared" si="69"/>
        <v>0</v>
      </c>
      <c r="AL88" s="337">
        <f t="shared" si="69"/>
        <v>0</v>
      </c>
      <c r="AM88" s="337">
        <f t="shared" si="70"/>
        <v>51</v>
      </c>
      <c r="AN88" s="337">
        <f t="shared" si="70"/>
        <v>49</v>
      </c>
      <c r="AO88" s="337">
        <f t="shared" si="70"/>
        <v>-2</v>
      </c>
    </row>
    <row r="89" spans="1:41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3">SUM(S89-R89)</f>
        <v>0</v>
      </c>
      <c r="U89" s="336">
        <f t="shared" si="68"/>
        <v>8</v>
      </c>
      <c r="V89" s="336">
        <f t="shared" si="68"/>
        <v>8</v>
      </c>
      <c r="W89" s="336">
        <f t="shared" si="68"/>
        <v>0</v>
      </c>
      <c r="X89" s="319"/>
      <c r="Y89" s="319"/>
      <c r="Z89" s="329">
        <f t="shared" si="17"/>
        <v>0</v>
      </c>
      <c r="AA89" s="336">
        <f t="shared" si="71"/>
        <v>0</v>
      </c>
      <c r="AB89" s="336">
        <f t="shared" si="71"/>
        <v>0</v>
      </c>
      <c r="AC89" s="336">
        <f t="shared" si="71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69"/>
        <v>0</v>
      </c>
      <c r="AK89" s="336">
        <f t="shared" si="69"/>
        <v>0</v>
      </c>
      <c r="AL89" s="336">
        <f t="shared" si="69"/>
        <v>0</v>
      </c>
      <c r="AM89" s="336">
        <f t="shared" si="70"/>
        <v>8</v>
      </c>
      <c r="AN89" s="336">
        <f t="shared" si="70"/>
        <v>8</v>
      </c>
      <c r="AO89" s="336">
        <f t="shared" si="70"/>
        <v>0</v>
      </c>
    </row>
    <row r="90" spans="1:41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3"/>
        <v>0</v>
      </c>
      <c r="U90" s="336">
        <f t="shared" si="68"/>
        <v>13</v>
      </c>
      <c r="V90" s="336">
        <f t="shared" si="68"/>
        <v>11</v>
      </c>
      <c r="W90" s="336">
        <f t="shared" si="68"/>
        <v>-2</v>
      </c>
      <c r="X90" s="319"/>
      <c r="Y90" s="319"/>
      <c r="Z90" s="329">
        <f t="shared" si="17"/>
        <v>0</v>
      </c>
      <c r="AA90" s="336">
        <f t="shared" si="71"/>
        <v>0</v>
      </c>
      <c r="AB90" s="336">
        <f t="shared" si="71"/>
        <v>0</v>
      </c>
      <c r="AC90" s="336">
        <f t="shared" si="71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69"/>
        <v>0</v>
      </c>
      <c r="AK90" s="336">
        <f t="shared" si="69"/>
        <v>0</v>
      </c>
      <c r="AL90" s="336">
        <f t="shared" si="69"/>
        <v>0</v>
      </c>
      <c r="AM90" s="336">
        <f t="shared" si="70"/>
        <v>13</v>
      </c>
      <c r="AN90" s="336">
        <f t="shared" si="70"/>
        <v>11</v>
      </c>
      <c r="AO90" s="336">
        <f t="shared" si="70"/>
        <v>-2</v>
      </c>
    </row>
    <row r="91" spans="1:41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3"/>
        <v>0</v>
      </c>
      <c r="U91" s="336">
        <f t="shared" ref="U91:W106" si="74">SUM(C91+F91+I91+L91+O91+R91)</f>
        <v>30</v>
      </c>
      <c r="V91" s="336">
        <f t="shared" si="74"/>
        <v>30</v>
      </c>
      <c r="W91" s="336">
        <f t="shared" si="74"/>
        <v>0</v>
      </c>
      <c r="X91" s="319"/>
      <c r="Y91" s="319"/>
      <c r="Z91" s="329">
        <f t="shared" si="17"/>
        <v>0</v>
      </c>
      <c r="AA91" s="336">
        <f t="shared" si="71"/>
        <v>0</v>
      </c>
      <c r="AB91" s="336">
        <f t="shared" si="71"/>
        <v>0</v>
      </c>
      <c r="AC91" s="336">
        <f t="shared" si="71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5">SUM(AD91+AG91)</f>
        <v>0</v>
      </c>
      <c r="AK91" s="336">
        <f t="shared" si="75"/>
        <v>0</v>
      </c>
      <c r="AL91" s="336">
        <f t="shared" si="75"/>
        <v>0</v>
      </c>
      <c r="AM91" s="336">
        <f t="shared" ref="AM91:AO106" si="76">SUM(U91+AA91+AJ91)</f>
        <v>30</v>
      </c>
      <c r="AN91" s="336">
        <f t="shared" si="76"/>
        <v>30</v>
      </c>
      <c r="AO91" s="336">
        <f t="shared" si="76"/>
        <v>0</v>
      </c>
    </row>
    <row r="92" spans="1:41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3"/>
        <v>0</v>
      </c>
      <c r="U92" s="336">
        <f t="shared" si="74"/>
        <v>0</v>
      </c>
      <c r="V92" s="336">
        <f t="shared" si="74"/>
        <v>0</v>
      </c>
      <c r="W92" s="336">
        <f t="shared" si="74"/>
        <v>0</v>
      </c>
      <c r="X92" s="319"/>
      <c r="Y92" s="319"/>
      <c r="Z92" s="329">
        <f t="shared" si="17"/>
        <v>0</v>
      </c>
      <c r="AA92" s="336">
        <f t="shared" si="71"/>
        <v>0</v>
      </c>
      <c r="AB92" s="336">
        <f t="shared" si="71"/>
        <v>0</v>
      </c>
      <c r="AC92" s="336">
        <f t="shared" si="71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5"/>
        <v>0</v>
      </c>
      <c r="AK92" s="336">
        <f t="shared" si="75"/>
        <v>0</v>
      </c>
      <c r="AL92" s="336">
        <f t="shared" si="75"/>
        <v>0</v>
      </c>
      <c r="AM92" s="336">
        <f t="shared" si="76"/>
        <v>0</v>
      </c>
      <c r="AN92" s="336">
        <f t="shared" si="76"/>
        <v>0</v>
      </c>
      <c r="AO92" s="336">
        <f t="shared" si="76"/>
        <v>0</v>
      </c>
    </row>
    <row r="93" spans="1:41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3"/>
        <v>0</v>
      </c>
      <c r="U93" s="336">
        <f t="shared" si="74"/>
        <v>0</v>
      </c>
      <c r="V93" s="336">
        <f t="shared" si="74"/>
        <v>0</v>
      </c>
      <c r="W93" s="336">
        <f t="shared" si="74"/>
        <v>0</v>
      </c>
      <c r="X93" s="319"/>
      <c r="Y93" s="319"/>
      <c r="Z93" s="330">
        <f t="shared" si="17"/>
        <v>0</v>
      </c>
      <c r="AA93" s="336">
        <f t="shared" si="71"/>
        <v>0</v>
      </c>
      <c r="AB93" s="336">
        <f t="shared" si="71"/>
        <v>0</v>
      </c>
      <c r="AC93" s="336">
        <f t="shared" si="71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5"/>
        <v>0</v>
      </c>
      <c r="AK93" s="374">
        <f t="shared" si="75"/>
        <v>0</v>
      </c>
      <c r="AL93" s="374">
        <f t="shared" si="75"/>
        <v>0</v>
      </c>
      <c r="AM93" s="336">
        <f t="shared" si="76"/>
        <v>0</v>
      </c>
      <c r="AN93" s="336">
        <f t="shared" si="76"/>
        <v>0</v>
      </c>
      <c r="AO93" s="336">
        <f t="shared" si="76"/>
        <v>0</v>
      </c>
    </row>
    <row r="94" spans="1:41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T94" si="77">SUM(E95:E98)</f>
        <v>0</v>
      </c>
      <c r="F94" s="163">
        <f t="shared" si="77"/>
        <v>0</v>
      </c>
      <c r="G94" s="163">
        <f t="shared" si="77"/>
        <v>8250</v>
      </c>
      <c r="H94" s="319">
        <f t="shared" si="77"/>
        <v>8250</v>
      </c>
      <c r="I94" s="163">
        <f t="shared" si="77"/>
        <v>0</v>
      </c>
      <c r="J94" s="163">
        <f t="shared" si="77"/>
        <v>3989850</v>
      </c>
      <c r="K94" s="319">
        <f t="shared" si="77"/>
        <v>3989850</v>
      </c>
      <c r="L94" s="163">
        <f t="shared" si="77"/>
        <v>0</v>
      </c>
      <c r="M94" s="163">
        <f t="shared" si="77"/>
        <v>0</v>
      </c>
      <c r="N94" s="319">
        <f t="shared" si="77"/>
        <v>0</v>
      </c>
      <c r="O94" s="163">
        <f t="shared" si="77"/>
        <v>0</v>
      </c>
      <c r="P94" s="163">
        <f t="shared" si="77"/>
        <v>0</v>
      </c>
      <c r="Q94" s="319">
        <f t="shared" si="77"/>
        <v>0</v>
      </c>
      <c r="R94" s="163">
        <f t="shared" si="77"/>
        <v>0</v>
      </c>
      <c r="S94" s="163">
        <f t="shared" si="77"/>
        <v>0</v>
      </c>
      <c r="T94" s="319">
        <f t="shared" si="77"/>
        <v>0</v>
      </c>
      <c r="U94" s="337">
        <f t="shared" si="74"/>
        <v>0</v>
      </c>
      <c r="V94" s="337">
        <f t="shared" si="74"/>
        <v>3998100</v>
      </c>
      <c r="W94" s="337">
        <f t="shared" si="74"/>
        <v>3998100</v>
      </c>
      <c r="X94" s="163">
        <f>SUM(X95:X99)</f>
        <v>0</v>
      </c>
      <c r="Y94" s="163">
        <f>SUM(Y95:Y99)</f>
        <v>0</v>
      </c>
      <c r="Z94" s="331">
        <f t="shared" si="17"/>
        <v>0</v>
      </c>
      <c r="AA94" s="337">
        <f t="shared" si="71"/>
        <v>0</v>
      </c>
      <c r="AB94" s="337">
        <f t="shared" si="71"/>
        <v>0</v>
      </c>
      <c r="AC94" s="337">
        <f t="shared" si="71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5"/>
        <v>0</v>
      </c>
      <c r="AK94" s="375">
        <f t="shared" si="75"/>
        <v>0</v>
      </c>
      <c r="AL94" s="375">
        <f t="shared" si="75"/>
        <v>0</v>
      </c>
      <c r="AM94" s="337">
        <f t="shared" si="76"/>
        <v>0</v>
      </c>
      <c r="AN94" s="337">
        <f t="shared" si="76"/>
        <v>3998100</v>
      </c>
      <c r="AO94" s="337">
        <f t="shared" si="76"/>
        <v>3998100</v>
      </c>
    </row>
    <row r="95" spans="1:41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3"/>
        <v>0</v>
      </c>
      <c r="U95" s="336">
        <f t="shared" si="74"/>
        <v>0</v>
      </c>
      <c r="V95" s="336">
        <f t="shared" si="74"/>
        <v>0</v>
      </c>
      <c r="W95" s="336">
        <f t="shared" si="74"/>
        <v>0</v>
      </c>
      <c r="X95" s="319"/>
      <c r="Y95" s="319"/>
      <c r="Z95" s="329">
        <f t="shared" si="17"/>
        <v>0</v>
      </c>
      <c r="AA95" s="336">
        <f t="shared" si="71"/>
        <v>0</v>
      </c>
      <c r="AB95" s="336">
        <f t="shared" si="71"/>
        <v>0</v>
      </c>
      <c r="AC95" s="336">
        <f t="shared" si="7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5"/>
        <v>0</v>
      </c>
      <c r="AK95" s="336">
        <f t="shared" si="75"/>
        <v>0</v>
      </c>
      <c r="AL95" s="336">
        <f t="shared" si="75"/>
        <v>0</v>
      </c>
      <c r="AM95" s="336">
        <f t="shared" si="76"/>
        <v>0</v>
      </c>
      <c r="AN95" s="336">
        <f t="shared" si="76"/>
        <v>0</v>
      </c>
      <c r="AO95" s="336">
        <f t="shared" si="76"/>
        <v>0</v>
      </c>
    </row>
    <row r="96" spans="1:41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3"/>
        <v>0</v>
      </c>
      <c r="U96" s="336">
        <f t="shared" si="74"/>
        <v>0</v>
      </c>
      <c r="V96" s="336">
        <f t="shared" si="74"/>
        <v>0</v>
      </c>
      <c r="W96" s="336">
        <f t="shared" si="74"/>
        <v>0</v>
      </c>
      <c r="X96" s="319"/>
      <c r="Y96" s="319"/>
      <c r="Z96" s="329">
        <f t="shared" si="17"/>
        <v>0</v>
      </c>
      <c r="AA96" s="336">
        <f t="shared" si="71"/>
        <v>0</v>
      </c>
      <c r="AB96" s="336">
        <f t="shared" si="71"/>
        <v>0</v>
      </c>
      <c r="AC96" s="336">
        <f t="shared" si="7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5"/>
        <v>0</v>
      </c>
      <c r="AK96" s="336">
        <f t="shared" si="75"/>
        <v>0</v>
      </c>
      <c r="AL96" s="336">
        <f t="shared" si="75"/>
        <v>0</v>
      </c>
      <c r="AM96" s="336">
        <f t="shared" si="76"/>
        <v>0</v>
      </c>
      <c r="AN96" s="336">
        <f t="shared" si="76"/>
        <v>0</v>
      </c>
      <c r="AO96" s="336">
        <f t="shared" si="76"/>
        <v>0</v>
      </c>
    </row>
    <row r="97" spans="1:41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3"/>
        <v>0</v>
      </c>
      <c r="U97" s="336">
        <f t="shared" si="74"/>
        <v>0</v>
      </c>
      <c r="V97" s="336">
        <f t="shared" si="74"/>
        <v>3989850</v>
      </c>
      <c r="W97" s="336">
        <f t="shared" si="74"/>
        <v>3989850</v>
      </c>
      <c r="X97" s="319"/>
      <c r="Y97" s="319"/>
      <c r="Z97" s="329">
        <f t="shared" si="17"/>
        <v>0</v>
      </c>
      <c r="AA97" s="336">
        <f t="shared" ref="AA97:AC107" si="78">SUM(X97)</f>
        <v>0</v>
      </c>
      <c r="AB97" s="336">
        <f t="shared" si="78"/>
        <v>0</v>
      </c>
      <c r="AC97" s="336">
        <f t="shared" si="78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5"/>
        <v>0</v>
      </c>
      <c r="AK97" s="336">
        <f t="shared" si="75"/>
        <v>0</v>
      </c>
      <c r="AL97" s="336">
        <f t="shared" si="75"/>
        <v>0</v>
      </c>
      <c r="AM97" s="336">
        <f t="shared" si="76"/>
        <v>0</v>
      </c>
      <c r="AN97" s="336">
        <f t="shared" si="76"/>
        <v>3989850</v>
      </c>
      <c r="AO97" s="336">
        <f t="shared" si="76"/>
        <v>3989850</v>
      </c>
    </row>
    <row r="98" spans="1:41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3"/>
        <v>0</v>
      </c>
      <c r="U98" s="336">
        <f t="shared" si="74"/>
        <v>0</v>
      </c>
      <c r="V98" s="336">
        <f t="shared" si="74"/>
        <v>8250</v>
      </c>
      <c r="W98" s="336">
        <f t="shared" si="74"/>
        <v>8250</v>
      </c>
      <c r="X98" s="319"/>
      <c r="Y98" s="319"/>
      <c r="Z98" s="329">
        <f t="shared" si="17"/>
        <v>0</v>
      </c>
      <c r="AA98" s="336">
        <f t="shared" si="78"/>
        <v>0</v>
      </c>
      <c r="AB98" s="336">
        <f t="shared" si="78"/>
        <v>0</v>
      </c>
      <c r="AC98" s="336">
        <f t="shared" si="78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5"/>
        <v>0</v>
      </c>
      <c r="AK98" s="336">
        <f t="shared" si="75"/>
        <v>0</v>
      </c>
      <c r="AL98" s="336">
        <f t="shared" si="75"/>
        <v>0</v>
      </c>
      <c r="AM98" s="336">
        <f t="shared" si="76"/>
        <v>0</v>
      </c>
      <c r="AN98" s="336">
        <f t="shared" si="76"/>
        <v>8250</v>
      </c>
      <c r="AO98" s="336">
        <f t="shared" si="76"/>
        <v>8250</v>
      </c>
    </row>
    <row r="99" spans="1:41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3"/>
        <v>0</v>
      </c>
      <c r="U99" s="337">
        <f t="shared" si="74"/>
        <v>0</v>
      </c>
      <c r="V99" s="337">
        <f t="shared" si="74"/>
        <v>90</v>
      </c>
      <c r="W99" s="337">
        <f t="shared" si="74"/>
        <v>90</v>
      </c>
      <c r="X99" s="163">
        <f>SUM(X100:X107)</f>
        <v>0</v>
      </c>
      <c r="Y99" s="163">
        <f>SUM(Y100:Y107)</f>
        <v>0</v>
      </c>
      <c r="Z99" s="329">
        <f t="shared" si="17"/>
        <v>0</v>
      </c>
      <c r="AA99" s="337">
        <f t="shared" si="78"/>
        <v>0</v>
      </c>
      <c r="AB99" s="337">
        <f t="shared" si="78"/>
        <v>0</v>
      </c>
      <c r="AC99" s="337">
        <f t="shared" si="78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5"/>
        <v>0</v>
      </c>
      <c r="AK99" s="337">
        <f t="shared" si="75"/>
        <v>0</v>
      </c>
      <c r="AL99" s="337">
        <f t="shared" si="75"/>
        <v>0</v>
      </c>
      <c r="AM99" s="337">
        <f t="shared" si="76"/>
        <v>0</v>
      </c>
      <c r="AN99" s="337">
        <f t="shared" si="76"/>
        <v>90</v>
      </c>
      <c r="AO99" s="337">
        <f t="shared" si="76"/>
        <v>90</v>
      </c>
    </row>
    <row r="100" spans="1:41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3"/>
        <v>0</v>
      </c>
      <c r="U100" s="336">
        <f t="shared" si="74"/>
        <v>0</v>
      </c>
      <c r="V100" s="336">
        <f t="shared" si="74"/>
        <v>90</v>
      </c>
      <c r="W100" s="336">
        <f t="shared" si="74"/>
        <v>90</v>
      </c>
      <c r="X100" s="319"/>
      <c r="Y100" s="319"/>
      <c r="Z100" s="329">
        <f t="shared" si="17"/>
        <v>0</v>
      </c>
      <c r="AA100" s="336">
        <f t="shared" si="78"/>
        <v>0</v>
      </c>
      <c r="AB100" s="336">
        <f t="shared" si="78"/>
        <v>0</v>
      </c>
      <c r="AC100" s="336">
        <f t="shared" si="78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5"/>
        <v>0</v>
      </c>
      <c r="AK100" s="336">
        <f t="shared" si="75"/>
        <v>0</v>
      </c>
      <c r="AL100" s="336">
        <f t="shared" si="75"/>
        <v>0</v>
      </c>
      <c r="AM100" s="336">
        <f t="shared" si="76"/>
        <v>0</v>
      </c>
      <c r="AN100" s="336">
        <f t="shared" si="76"/>
        <v>90</v>
      </c>
      <c r="AO100" s="336">
        <f t="shared" si="76"/>
        <v>90</v>
      </c>
    </row>
    <row r="101" spans="1:41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3"/>
        <v>0</v>
      </c>
      <c r="U101" s="336">
        <f t="shared" si="74"/>
        <v>0</v>
      </c>
      <c r="V101" s="336">
        <f t="shared" si="74"/>
        <v>0</v>
      </c>
      <c r="W101" s="336">
        <f t="shared" si="74"/>
        <v>0</v>
      </c>
      <c r="X101" s="319"/>
      <c r="Y101" s="319"/>
      <c r="Z101" s="329">
        <f t="shared" si="17"/>
        <v>0</v>
      </c>
      <c r="AA101" s="336">
        <f t="shared" si="78"/>
        <v>0</v>
      </c>
      <c r="AB101" s="336">
        <f t="shared" si="78"/>
        <v>0</v>
      </c>
      <c r="AC101" s="336">
        <f t="shared" si="78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5"/>
        <v>0</v>
      </c>
      <c r="AK101" s="336">
        <f t="shared" si="75"/>
        <v>0</v>
      </c>
      <c r="AL101" s="336">
        <f t="shared" si="75"/>
        <v>0</v>
      </c>
      <c r="AM101" s="336">
        <f t="shared" si="76"/>
        <v>0</v>
      </c>
      <c r="AN101" s="336">
        <f t="shared" si="76"/>
        <v>0</v>
      </c>
      <c r="AO101" s="336">
        <f t="shared" si="76"/>
        <v>0</v>
      </c>
    </row>
    <row r="102" spans="1:41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3"/>
        <v>0</v>
      </c>
      <c r="U102" s="336">
        <f t="shared" si="74"/>
        <v>0</v>
      </c>
      <c r="V102" s="336">
        <f t="shared" si="74"/>
        <v>0</v>
      </c>
      <c r="W102" s="336">
        <f t="shared" si="74"/>
        <v>0</v>
      </c>
      <c r="X102" s="319"/>
      <c r="Y102" s="319"/>
      <c r="Z102" s="329">
        <f t="shared" si="17"/>
        <v>0</v>
      </c>
      <c r="AA102" s="336">
        <f t="shared" si="78"/>
        <v>0</v>
      </c>
      <c r="AB102" s="336">
        <f t="shared" si="78"/>
        <v>0</v>
      </c>
      <c r="AC102" s="336">
        <f t="shared" si="78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5"/>
        <v>0</v>
      </c>
      <c r="AK102" s="336">
        <f t="shared" si="75"/>
        <v>0</v>
      </c>
      <c r="AL102" s="336">
        <f t="shared" si="75"/>
        <v>0</v>
      </c>
      <c r="AM102" s="336">
        <f t="shared" si="76"/>
        <v>0</v>
      </c>
      <c r="AN102" s="336">
        <f t="shared" si="76"/>
        <v>0</v>
      </c>
      <c r="AO102" s="336">
        <f t="shared" si="76"/>
        <v>0</v>
      </c>
    </row>
    <row r="103" spans="1:41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3"/>
        <v>0</v>
      </c>
      <c r="U103" s="336">
        <f t="shared" si="74"/>
        <v>0</v>
      </c>
      <c r="V103" s="336">
        <f t="shared" si="74"/>
        <v>0</v>
      </c>
      <c r="W103" s="336">
        <f t="shared" si="74"/>
        <v>0</v>
      </c>
      <c r="X103" s="319"/>
      <c r="Y103" s="319"/>
      <c r="Z103" s="329">
        <f t="shared" si="17"/>
        <v>0</v>
      </c>
      <c r="AA103" s="336">
        <f t="shared" si="78"/>
        <v>0</v>
      </c>
      <c r="AB103" s="336">
        <f t="shared" si="78"/>
        <v>0</v>
      </c>
      <c r="AC103" s="336">
        <f t="shared" si="78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5"/>
        <v>0</v>
      </c>
      <c r="AK103" s="336">
        <f t="shared" si="75"/>
        <v>0</v>
      </c>
      <c r="AL103" s="336">
        <f t="shared" si="75"/>
        <v>0</v>
      </c>
      <c r="AM103" s="336">
        <f t="shared" si="76"/>
        <v>0</v>
      </c>
      <c r="AN103" s="336">
        <f t="shared" si="76"/>
        <v>0</v>
      </c>
      <c r="AO103" s="336">
        <f t="shared" si="76"/>
        <v>0</v>
      </c>
    </row>
    <row r="104" spans="1:41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3"/>
        <v>0</v>
      </c>
      <c r="U104" s="336">
        <f t="shared" si="74"/>
        <v>0</v>
      </c>
      <c r="V104" s="336">
        <f t="shared" si="74"/>
        <v>0</v>
      </c>
      <c r="W104" s="336">
        <f t="shared" si="74"/>
        <v>0</v>
      </c>
      <c r="X104" s="319"/>
      <c r="Y104" s="319"/>
      <c r="Z104" s="329">
        <f t="shared" si="17"/>
        <v>0</v>
      </c>
      <c r="AA104" s="336">
        <f t="shared" si="78"/>
        <v>0</v>
      </c>
      <c r="AB104" s="336">
        <f t="shared" si="78"/>
        <v>0</v>
      </c>
      <c r="AC104" s="336">
        <f t="shared" si="78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5"/>
        <v>0</v>
      </c>
      <c r="AK104" s="336">
        <f t="shared" si="75"/>
        <v>0</v>
      </c>
      <c r="AL104" s="336">
        <f t="shared" si="75"/>
        <v>0</v>
      </c>
      <c r="AM104" s="336">
        <f t="shared" si="76"/>
        <v>0</v>
      </c>
      <c r="AN104" s="336">
        <f t="shared" si="76"/>
        <v>0</v>
      </c>
      <c r="AO104" s="336">
        <f t="shared" si="76"/>
        <v>0</v>
      </c>
    </row>
    <row r="105" spans="1:41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3"/>
        <v>0</v>
      </c>
      <c r="U105" s="336">
        <f t="shared" si="74"/>
        <v>0</v>
      </c>
      <c r="V105" s="336">
        <f t="shared" si="74"/>
        <v>0</v>
      </c>
      <c r="W105" s="336">
        <f t="shared" si="74"/>
        <v>0</v>
      </c>
      <c r="X105" s="319"/>
      <c r="Y105" s="319"/>
      <c r="Z105" s="329">
        <f t="shared" si="17"/>
        <v>0</v>
      </c>
      <c r="AA105" s="336">
        <f t="shared" si="78"/>
        <v>0</v>
      </c>
      <c r="AB105" s="336">
        <f t="shared" si="78"/>
        <v>0</v>
      </c>
      <c r="AC105" s="336">
        <f t="shared" si="78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5"/>
        <v>0</v>
      </c>
      <c r="AK105" s="336">
        <f t="shared" si="75"/>
        <v>0</v>
      </c>
      <c r="AL105" s="336">
        <f t="shared" si="75"/>
        <v>0</v>
      </c>
      <c r="AM105" s="336">
        <f t="shared" si="76"/>
        <v>0</v>
      </c>
      <c r="AN105" s="336">
        <f t="shared" si="76"/>
        <v>0</v>
      </c>
      <c r="AO105" s="336">
        <f t="shared" si="76"/>
        <v>0</v>
      </c>
    </row>
    <row r="106" spans="1:41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3"/>
        <v>0</v>
      </c>
      <c r="U106" s="336">
        <f t="shared" si="74"/>
        <v>0</v>
      </c>
      <c r="V106" s="336">
        <f t="shared" si="74"/>
        <v>0</v>
      </c>
      <c r="W106" s="336">
        <f t="shared" si="74"/>
        <v>0</v>
      </c>
      <c r="X106" s="319"/>
      <c r="Y106" s="319"/>
      <c r="Z106" s="329">
        <f t="shared" si="17"/>
        <v>0</v>
      </c>
      <c r="AA106" s="336">
        <f t="shared" si="78"/>
        <v>0</v>
      </c>
      <c r="AB106" s="336">
        <f t="shared" si="78"/>
        <v>0</v>
      </c>
      <c r="AC106" s="336">
        <f t="shared" si="78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5"/>
        <v>0</v>
      </c>
      <c r="AK106" s="336">
        <f t="shared" si="75"/>
        <v>0</v>
      </c>
      <c r="AL106" s="336">
        <f t="shared" si="75"/>
        <v>0</v>
      </c>
      <c r="AM106" s="336">
        <f t="shared" si="76"/>
        <v>0</v>
      </c>
      <c r="AN106" s="336">
        <f t="shared" si="76"/>
        <v>0</v>
      </c>
      <c r="AO106" s="336">
        <f t="shared" si="76"/>
        <v>0</v>
      </c>
    </row>
    <row r="107" spans="1:41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3"/>
        <v>0</v>
      </c>
      <c r="U107" s="336">
        <f t="shared" ref="U107:W107" si="79">SUM(C107+F107+I107+L107+O107+R107)</f>
        <v>0</v>
      </c>
      <c r="V107" s="336">
        <f t="shared" si="79"/>
        <v>0</v>
      </c>
      <c r="W107" s="336">
        <f t="shared" si="79"/>
        <v>0</v>
      </c>
      <c r="X107" s="319"/>
      <c r="Y107" s="319"/>
      <c r="Z107" s="329">
        <f t="shared" si="17"/>
        <v>0</v>
      </c>
      <c r="AA107" s="336">
        <f t="shared" si="78"/>
        <v>0</v>
      </c>
      <c r="AB107" s="336">
        <f t="shared" si="78"/>
        <v>0</v>
      </c>
      <c r="AC107" s="336">
        <f t="shared" si="78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0">SUM(AD107+AG107)</f>
        <v>0</v>
      </c>
      <c r="AK107" s="336">
        <f t="shared" si="80"/>
        <v>0</v>
      </c>
      <c r="AL107" s="336">
        <f t="shared" si="80"/>
        <v>0</v>
      </c>
      <c r="AM107" s="336">
        <f t="shared" ref="AM107:AO107" si="81">SUM(U107+AA107+AJ107)</f>
        <v>0</v>
      </c>
      <c r="AN107" s="336">
        <f t="shared" si="81"/>
        <v>0</v>
      </c>
      <c r="AO107" s="336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G36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966086300</v>
      </c>
    </row>
    <row r="2" spans="1:41" ht="11.25"/>
    <row r="3" spans="1:41" ht="11.25">
      <c r="B3" s="475" t="s">
        <v>294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111">
        <f>SUM(AN8-AM8)</f>
        <v>-652780541.79999971</v>
      </c>
    </row>
    <row r="5" spans="1:41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167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1" s="52" customFormat="1" ht="11.25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73" t="s">
        <v>122</v>
      </c>
      <c r="B7" s="474"/>
      <c r="C7" s="142"/>
      <c r="D7" s="143">
        <f>SUM(C7+D79-D8)</f>
        <v>55571846.530000001</v>
      </c>
      <c r="E7" s="85">
        <f>SUM(D7-C7)</f>
        <v>55571846.530000001</v>
      </c>
      <c r="F7" s="144"/>
      <c r="G7" s="145">
        <f>SUM(F7+G79-G8)</f>
        <v>98032428.73999989</v>
      </c>
      <c r="H7" s="85">
        <f>SUM(G7-F7)</f>
        <v>98032428.73999989</v>
      </c>
      <c r="I7" s="144"/>
      <c r="J7" s="145">
        <f>SUM(I7+J79-J8)</f>
        <v>569395.13000000268</v>
      </c>
      <c r="K7" s="85">
        <f>SUM(J7-I7)</f>
        <v>569395.13000000268</v>
      </c>
      <c r="L7" s="145"/>
      <c r="M7" s="145">
        <f>SUM(L7+M79-M8)</f>
        <v>4435333.3000000007</v>
      </c>
      <c r="N7" s="85">
        <f>SUM(M7-L7)</f>
        <v>4435333.3000000007</v>
      </c>
      <c r="O7" s="145"/>
      <c r="P7" s="145">
        <f>SUM(O7+P79-P8)</f>
        <v>2820287.599999994</v>
      </c>
      <c r="Q7" s="85">
        <f>SUM(P7-O7)</f>
        <v>2820287.599999994</v>
      </c>
      <c r="R7" s="145"/>
      <c r="S7" s="145">
        <f>SUM(R7+S79-S8)</f>
        <v>720128.5</v>
      </c>
      <c r="T7" s="85">
        <f>SUM(S7-R7)</f>
        <v>720128.5</v>
      </c>
      <c r="U7" s="90">
        <f>SUM(C7+F7+I7+L7+O7+R7)</f>
        <v>0</v>
      </c>
      <c r="V7" s="90">
        <f t="shared" ref="V7:W22" si="0">SUM(D7+G7+J7+M7+P7+S7)</f>
        <v>162149419.79999989</v>
      </c>
      <c r="W7" s="90">
        <f t="shared" si="0"/>
        <v>162149419.79999989</v>
      </c>
      <c r="X7" s="146"/>
      <c r="Y7" s="146">
        <f>SUM(X7+Y79-Y8)</f>
        <v>311046832</v>
      </c>
      <c r="Z7" s="108">
        <v>0</v>
      </c>
      <c r="AA7" s="147">
        <f>SUM(X7)</f>
        <v>0</v>
      </c>
      <c r="AB7" s="147">
        <f>SUM(Y7)</f>
        <v>311046832</v>
      </c>
      <c r="AC7" s="147">
        <f t="shared" ref="AC7:AC11" si="1">SUM(Z7)</f>
        <v>0</v>
      </c>
      <c r="AD7" s="422"/>
      <c r="AE7" s="423">
        <f>SUM(AD7+AE79-AE8)</f>
        <v>60282580.57</v>
      </c>
      <c r="AF7" s="85">
        <v>0</v>
      </c>
      <c r="AG7" s="142"/>
      <c r="AH7" s="143">
        <f>SUM(AG7+AH79-AH8)</f>
        <v>17308000</v>
      </c>
      <c r="AI7" s="85">
        <v>0</v>
      </c>
      <c r="AJ7" s="90">
        <f t="shared" ref="AJ7:AL22" si="2">SUM(AD7+AG7)</f>
        <v>0</v>
      </c>
      <c r="AK7" s="90">
        <f t="shared" si="2"/>
        <v>77590580.569999993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550786832.36999989</v>
      </c>
      <c r="AO7" s="90">
        <f t="shared" si="3"/>
        <v>162149419.79999989</v>
      </c>
    </row>
    <row r="8" spans="1:41" ht="11.25">
      <c r="A8" s="55">
        <v>1</v>
      </c>
      <c r="B8" s="56" t="s">
        <v>4</v>
      </c>
      <c r="C8" s="115">
        <f>SUM(C9+C75)</f>
        <v>196055600</v>
      </c>
      <c r="D8" s="115">
        <f>SUM(D9+D75)</f>
        <v>129339153.47</v>
      </c>
      <c r="E8" s="85">
        <f t="shared" ref="E8:E71" si="4">SUM(D8-C8)</f>
        <v>-66716446.530000001</v>
      </c>
      <c r="F8" s="115">
        <f>SUM(F9+F75)</f>
        <v>770030700</v>
      </c>
      <c r="G8" s="115">
        <f>SUM(G9+G75)</f>
        <v>647185771.26000011</v>
      </c>
      <c r="H8" s="85">
        <f t="shared" ref="H8:H72" si="5">SUM(G8-F8)</f>
        <v>-122844928.73999989</v>
      </c>
      <c r="I8" s="148">
        <f>SUM(I9+I75)</f>
        <v>61865500</v>
      </c>
      <c r="J8" s="115">
        <f>SUM(J9+J75)</f>
        <v>61547004.869999997</v>
      </c>
      <c r="K8" s="85">
        <f t="shared" ref="K8:K72" si="6">SUM(J8-I8)</f>
        <v>-318495.13000000268</v>
      </c>
      <c r="L8" s="115">
        <f>SUM(L9+L75)</f>
        <v>21389900</v>
      </c>
      <c r="M8" s="115">
        <f>SUM(M9+M75)</f>
        <v>18301466.699999999</v>
      </c>
      <c r="N8" s="85">
        <f t="shared" ref="N8:N72" si="7">SUM(M8-L8)</f>
        <v>-3088433.3000000007</v>
      </c>
      <c r="O8" s="115">
        <f>SUM(O9+O75)</f>
        <v>84693600</v>
      </c>
      <c r="P8" s="115">
        <f>SUM(P9+P75)</f>
        <v>81873312.400000006</v>
      </c>
      <c r="Q8" s="85">
        <f t="shared" ref="Q8:Q72" si="8">SUM(P8-O8)</f>
        <v>-2820287.599999994</v>
      </c>
      <c r="R8" s="115">
        <f>SUM(R9+R75)</f>
        <v>14622000</v>
      </c>
      <c r="S8" s="115">
        <f>SUM(S9+S75)</f>
        <v>14251871.5</v>
      </c>
      <c r="T8" s="85">
        <f t="shared" ref="T8:T74" si="9">SUM(S8-R8)</f>
        <v>-370128.5</v>
      </c>
      <c r="U8" s="88">
        <f t="shared" ref="U8:W59" si="10">SUM(C8+F8+I8+L8+O8+R8)</f>
        <v>1148657300</v>
      </c>
      <c r="V8" s="88">
        <f t="shared" si="0"/>
        <v>952498580.20000017</v>
      </c>
      <c r="W8" s="88">
        <f t="shared" si="0"/>
        <v>-196158719.79999989</v>
      </c>
      <c r="X8" s="86">
        <f>SUM(X9+X75)</f>
        <v>617923300</v>
      </c>
      <c r="Y8" s="86">
        <f t="shared" ref="Y8" si="11">SUM(Y9+Y75)</f>
        <v>256303378</v>
      </c>
      <c r="Z8" s="108">
        <f t="shared" ref="Z8:Z74" si="12">SUM(Y8-X8)</f>
        <v>-361619922</v>
      </c>
      <c r="AA8" s="149">
        <f t="shared" ref="AA8:AB11" si="13">SUM(X8)</f>
        <v>617923300</v>
      </c>
      <c r="AB8" s="149">
        <f t="shared" si="13"/>
        <v>256303378</v>
      </c>
      <c r="AC8" s="149">
        <f t="shared" si="1"/>
        <v>-361619922</v>
      </c>
      <c r="AD8" s="115">
        <f>SUM(AD9+AD75)</f>
        <v>81101900</v>
      </c>
      <c r="AE8" s="115">
        <f>SUM(AE9+AE75)</f>
        <v>0</v>
      </c>
      <c r="AF8" s="85">
        <f t="shared" ref="AF8:AF72" si="14">SUM(AE8-AD8)</f>
        <v>-81101900</v>
      </c>
      <c r="AG8" s="115">
        <f>SUM(AG9+AG75)</f>
        <v>13900000</v>
      </c>
      <c r="AH8" s="115">
        <f>SUM(AH9+AH75)</f>
        <v>0</v>
      </c>
      <c r="AI8" s="85">
        <f t="shared" ref="AI8:AI74" si="15">SUM(AH8-AG8)</f>
        <v>-13900000</v>
      </c>
      <c r="AJ8" s="88">
        <f t="shared" si="2"/>
        <v>95001900</v>
      </c>
      <c r="AK8" s="88">
        <f t="shared" si="2"/>
        <v>0</v>
      </c>
      <c r="AL8" s="88">
        <f t="shared" si="2"/>
        <v>-95001900</v>
      </c>
      <c r="AM8" s="88">
        <f t="shared" ref="AM8:AO74" si="16">SUM(U8+AA8+AJ8)</f>
        <v>1861582500</v>
      </c>
      <c r="AN8" s="88">
        <f t="shared" si="3"/>
        <v>1208801958.2000003</v>
      </c>
      <c r="AO8" s="88">
        <f t="shared" si="3"/>
        <v>-652780541.79999995</v>
      </c>
    </row>
    <row r="9" spans="1:41" ht="11.25">
      <c r="A9" s="55">
        <v>2</v>
      </c>
      <c r="B9" s="56" t="s">
        <v>5</v>
      </c>
      <c r="C9" s="84">
        <f>SUM(C10+C63+C66)</f>
        <v>196055600</v>
      </c>
      <c r="D9" s="84">
        <f t="shared" ref="D9" si="17">SUM(D10+D63+D66)</f>
        <v>129339153.47</v>
      </c>
      <c r="E9" s="85">
        <f t="shared" si="4"/>
        <v>-66716446.530000001</v>
      </c>
      <c r="F9" s="82">
        <f t="shared" ref="F9:G9" si="18">SUM(F10+F63+F66)</f>
        <v>770030700</v>
      </c>
      <c r="G9" s="82">
        <f t="shared" si="18"/>
        <v>647185771.26000011</v>
      </c>
      <c r="H9" s="85">
        <f t="shared" si="5"/>
        <v>-122844928.73999989</v>
      </c>
      <c r="I9" s="134">
        <f t="shared" ref="I9:J9" si="19">SUM(I10+I63+I66)</f>
        <v>61865500</v>
      </c>
      <c r="J9" s="82">
        <f t="shared" si="19"/>
        <v>61547004.869999997</v>
      </c>
      <c r="K9" s="85">
        <f t="shared" si="6"/>
        <v>-318495.13000000268</v>
      </c>
      <c r="L9" s="82">
        <f t="shared" ref="L9:M9" si="20">SUM(L10+L63+L66)</f>
        <v>21389900</v>
      </c>
      <c r="M9" s="82">
        <f t="shared" si="20"/>
        <v>18301466.699999999</v>
      </c>
      <c r="N9" s="85">
        <f t="shared" si="7"/>
        <v>-3088433.3000000007</v>
      </c>
      <c r="O9" s="82">
        <f t="shared" ref="O9:P9" si="21">SUM(O10+O63+O66)</f>
        <v>84693600</v>
      </c>
      <c r="P9" s="82">
        <f t="shared" si="21"/>
        <v>81873312.400000006</v>
      </c>
      <c r="Q9" s="85">
        <f t="shared" si="8"/>
        <v>-2820287.599999994</v>
      </c>
      <c r="R9" s="82">
        <f t="shared" ref="R9:S9" si="22">SUM(R10+R63+R66)</f>
        <v>14622000</v>
      </c>
      <c r="S9" s="82">
        <f t="shared" si="22"/>
        <v>14251871.5</v>
      </c>
      <c r="T9" s="85">
        <f t="shared" si="9"/>
        <v>-370128.5</v>
      </c>
      <c r="U9" s="88">
        <f t="shared" si="10"/>
        <v>1148657300</v>
      </c>
      <c r="V9" s="88">
        <f t="shared" si="0"/>
        <v>952498580.20000017</v>
      </c>
      <c r="W9" s="88">
        <f t="shared" si="0"/>
        <v>-196158719.79999989</v>
      </c>
      <c r="X9" s="86">
        <f>SUM(X10+X63+X66)</f>
        <v>617923300</v>
      </c>
      <c r="Y9" s="86">
        <f t="shared" ref="Y9" si="23">SUM(Y10+Y63+Y66)</f>
        <v>256303378</v>
      </c>
      <c r="Z9" s="85">
        <f t="shared" si="12"/>
        <v>-361619922</v>
      </c>
      <c r="AA9" s="88">
        <f t="shared" si="13"/>
        <v>617923300</v>
      </c>
      <c r="AB9" s="88">
        <f t="shared" si="13"/>
        <v>256303378</v>
      </c>
      <c r="AC9" s="88">
        <f t="shared" si="1"/>
        <v>-361619922</v>
      </c>
      <c r="AD9" s="82">
        <f t="shared" ref="AD9:AE9" si="24">SUM(AD10+AD63+AD66)</f>
        <v>81101900</v>
      </c>
      <c r="AE9" s="82">
        <f t="shared" si="24"/>
        <v>0</v>
      </c>
      <c r="AF9" s="85">
        <f t="shared" si="14"/>
        <v>-81101900</v>
      </c>
      <c r="AG9" s="84">
        <f t="shared" ref="AG9:AH9" si="25">SUM(AG10+AG63+AG66)</f>
        <v>13900000</v>
      </c>
      <c r="AH9" s="84">
        <f t="shared" si="25"/>
        <v>0</v>
      </c>
      <c r="AI9" s="85">
        <f t="shared" si="15"/>
        <v>-13900000</v>
      </c>
      <c r="AJ9" s="88">
        <f t="shared" si="2"/>
        <v>95001900</v>
      </c>
      <c r="AK9" s="88">
        <f t="shared" si="2"/>
        <v>0</v>
      </c>
      <c r="AL9" s="88">
        <f t="shared" si="2"/>
        <v>-95001900</v>
      </c>
      <c r="AM9" s="88">
        <f t="shared" si="16"/>
        <v>1861582500</v>
      </c>
      <c r="AN9" s="88">
        <f t="shared" si="3"/>
        <v>1208801958.2000003</v>
      </c>
      <c r="AO9" s="88">
        <f t="shared" si="3"/>
        <v>-652780541.79999995</v>
      </c>
    </row>
    <row r="10" spans="1:41" ht="11.25">
      <c r="A10" s="55">
        <v>3</v>
      </c>
      <c r="B10" s="56" t="s">
        <v>6</v>
      </c>
      <c r="C10" s="84">
        <f>SUM(C11+C17+C23+C28+C35+C39+C44+C48+C58)</f>
        <v>194615500</v>
      </c>
      <c r="D10" s="84">
        <f>SUM(D11+D17+D23+D28+D35+D39+D44+D48+D58)</f>
        <v>128739153.47</v>
      </c>
      <c r="E10" s="85">
        <f t="shared" si="4"/>
        <v>-65876346.530000001</v>
      </c>
      <c r="F10" s="82">
        <f>SUM(F11+F17+F23+F28+F35+F39+F44+F48+F58)</f>
        <v>768630700</v>
      </c>
      <c r="G10" s="82">
        <f>SUM(G11+G17+G23+G28+G35+G39+G44+G48+G58)</f>
        <v>646985771.26000011</v>
      </c>
      <c r="H10" s="85">
        <f t="shared" si="5"/>
        <v>-121644928.73999989</v>
      </c>
      <c r="I10" s="134">
        <f>SUM(I11+I17+I23+I28+I35+I39+I44+I48+I58)</f>
        <v>61865500</v>
      </c>
      <c r="J10" s="82">
        <f>SUM(J11+J17+J23+J28+J35+J39+J44+J48+J58)</f>
        <v>61547004.869999997</v>
      </c>
      <c r="K10" s="85">
        <f t="shared" si="6"/>
        <v>-318495.13000000268</v>
      </c>
      <c r="L10" s="82">
        <f>SUM(L11+L17+L23+L28+L35+L39+L44+L48+L58)</f>
        <v>21389900</v>
      </c>
      <c r="M10" s="82">
        <f>SUM(M11+M17+M23+M28+M35+M39+M44+M48+M58)</f>
        <v>18301466.699999999</v>
      </c>
      <c r="N10" s="85">
        <f t="shared" si="7"/>
        <v>-3088433.3000000007</v>
      </c>
      <c r="O10" s="82">
        <f>SUM(O11+O17+O23+O28+O35+O39+O44+O48+O58)</f>
        <v>84693600</v>
      </c>
      <c r="P10" s="82">
        <f>SUM(P11+P17+P23+P28+P35+P39+P44+P48+P58)</f>
        <v>81873312.400000006</v>
      </c>
      <c r="Q10" s="85">
        <f t="shared" si="8"/>
        <v>-2820287.599999994</v>
      </c>
      <c r="R10" s="82">
        <f>SUM(R11+R17+R23+R28+R35+R39+R44+R48+R58)</f>
        <v>14622000</v>
      </c>
      <c r="S10" s="82">
        <f>SUM(S11+S17+S23+S28+S35+S39+S44+S48+S58)</f>
        <v>14251871.5</v>
      </c>
      <c r="T10" s="85">
        <f t="shared" si="9"/>
        <v>-370128.5</v>
      </c>
      <c r="U10" s="88">
        <f t="shared" si="10"/>
        <v>1145817200</v>
      </c>
      <c r="V10" s="88">
        <f t="shared" si="0"/>
        <v>951698580.20000017</v>
      </c>
      <c r="W10" s="88">
        <f t="shared" si="0"/>
        <v>-194118619.79999989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81101900</v>
      </c>
      <c r="AE10" s="82">
        <f>SUM(AE11+AE17+AE23+AE28+AE35+AE39+AE44+AE48+AE58)</f>
        <v>0</v>
      </c>
      <c r="AF10" s="85">
        <f t="shared" si="14"/>
        <v>-81101900</v>
      </c>
      <c r="AG10" s="84">
        <f>SUM(AG11+AG17+AG23+AG28+AG35+AG39+AG44+AG48+AG58)</f>
        <v>13900000</v>
      </c>
      <c r="AH10" s="84">
        <f>SUM(AH11+AH17+AH23+AH28+AH35+AH39+AH44+AH48+AH58)</f>
        <v>0</v>
      </c>
      <c r="AI10" s="85">
        <f t="shared" si="15"/>
        <v>-13900000</v>
      </c>
      <c r="AJ10" s="88">
        <f t="shared" si="2"/>
        <v>95001900</v>
      </c>
      <c r="AK10" s="88">
        <f t="shared" si="2"/>
        <v>0</v>
      </c>
      <c r="AL10" s="88">
        <f t="shared" si="2"/>
        <v>-95001900</v>
      </c>
      <c r="AM10" s="88">
        <f t="shared" si="16"/>
        <v>1240819100</v>
      </c>
      <c r="AN10" s="88">
        <f t="shared" si="3"/>
        <v>951698580.20000017</v>
      </c>
      <c r="AO10" s="88">
        <f t="shared" si="3"/>
        <v>-289120519.79999989</v>
      </c>
    </row>
    <row r="11" spans="1:41" ht="11.25">
      <c r="A11" s="55">
        <v>4</v>
      </c>
      <c r="B11" s="56" t="s">
        <v>7</v>
      </c>
      <c r="C11" s="84">
        <f>SUM(C12:C16)</f>
        <v>123221100</v>
      </c>
      <c r="D11" s="84">
        <f>SUM(D12:D16)</f>
        <v>103831512</v>
      </c>
      <c r="E11" s="85">
        <f t="shared" si="4"/>
        <v>-19389588</v>
      </c>
      <c r="F11" s="82">
        <f t="shared" ref="F11:G11" si="27">SUM(F12:F16)</f>
        <v>575714600</v>
      </c>
      <c r="G11" s="82">
        <f t="shared" si="27"/>
        <v>525137720</v>
      </c>
      <c r="H11" s="85">
        <f t="shared" si="5"/>
        <v>-50576880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0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698935700</v>
      </c>
      <c r="V11" s="88">
        <f t="shared" si="0"/>
        <v>628969232</v>
      </c>
      <c r="W11" s="88">
        <f t="shared" si="0"/>
        <v>-69966468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698935700</v>
      </c>
      <c r="AN11" s="88">
        <f t="shared" si="3"/>
        <v>628969232</v>
      </c>
      <c r="AO11" s="88">
        <f t="shared" si="3"/>
        <v>-69966468</v>
      </c>
    </row>
    <row r="12" spans="1:41" ht="11.25">
      <c r="A12" s="13">
        <v>5</v>
      </c>
      <c r="B12" s="15" t="s">
        <v>8</v>
      </c>
      <c r="C12" s="396">
        <v>48162000</v>
      </c>
      <c r="D12" s="396">
        <v>50480614</v>
      </c>
      <c r="E12" s="85">
        <f t="shared" si="4"/>
        <v>2318614</v>
      </c>
      <c r="F12" s="396">
        <v>308331800</v>
      </c>
      <c r="G12" s="396">
        <v>312846735</v>
      </c>
      <c r="H12" s="85">
        <f t="shared" si="5"/>
        <v>4514935</v>
      </c>
      <c r="I12" s="82"/>
      <c r="J12" s="82"/>
      <c r="K12" s="85">
        <f t="shared" si="6"/>
        <v>0</v>
      </c>
      <c r="L12" s="343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356493800</v>
      </c>
      <c r="V12" s="89">
        <f t="shared" si="0"/>
        <v>363327349</v>
      </c>
      <c r="W12" s="89">
        <f t="shared" si="0"/>
        <v>6833549</v>
      </c>
      <c r="X12" s="122"/>
      <c r="Y12" s="122"/>
      <c r="Z12" s="152">
        <f t="shared" si="12"/>
        <v>0</v>
      </c>
      <c r="AA12" s="153">
        <f t="shared" ref="AA12:AC27" si="35">SUM(X12)</f>
        <v>0</v>
      </c>
      <c r="AB12" s="153">
        <f t="shared" si="35"/>
        <v>0</v>
      </c>
      <c r="AC12" s="153">
        <f t="shared" si="35"/>
        <v>0</v>
      </c>
      <c r="AD12" s="134"/>
      <c r="AE12" s="134"/>
      <c r="AF12" s="152">
        <f t="shared" si="14"/>
        <v>0</v>
      </c>
      <c r="AG12" s="151"/>
      <c r="AH12" s="151"/>
      <c r="AI12" s="152">
        <f t="shared" si="15"/>
        <v>0</v>
      </c>
      <c r="AJ12" s="153">
        <f t="shared" si="2"/>
        <v>0</v>
      </c>
      <c r="AK12" s="153">
        <f t="shared" si="2"/>
        <v>0</v>
      </c>
      <c r="AL12" s="153">
        <f t="shared" si="2"/>
        <v>0</v>
      </c>
      <c r="AM12" s="89">
        <f t="shared" si="16"/>
        <v>356493800</v>
      </c>
      <c r="AN12" s="89">
        <f t="shared" si="3"/>
        <v>363327349</v>
      </c>
      <c r="AO12" s="89">
        <f t="shared" si="3"/>
        <v>6833549</v>
      </c>
    </row>
    <row r="13" spans="1:41" ht="11.25">
      <c r="A13" s="13">
        <v>6</v>
      </c>
      <c r="B13" s="15" t="s">
        <v>10</v>
      </c>
      <c r="C13" s="396">
        <v>58161000</v>
      </c>
      <c r="D13" s="396">
        <v>47504398</v>
      </c>
      <c r="E13" s="85">
        <f t="shared" si="4"/>
        <v>-10656602</v>
      </c>
      <c r="F13" s="396">
        <v>236522800</v>
      </c>
      <c r="G13" s="396">
        <v>191042535</v>
      </c>
      <c r="H13" s="85">
        <f t="shared" si="5"/>
        <v>-45480265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294683800</v>
      </c>
      <c r="V13" s="89">
        <f t="shared" si="0"/>
        <v>238546933</v>
      </c>
      <c r="W13" s="89">
        <f t="shared" si="0"/>
        <v>-56136867</v>
      </c>
      <c r="X13" s="84"/>
      <c r="Y13" s="84"/>
      <c r="Z13" s="152">
        <f t="shared" si="12"/>
        <v>0</v>
      </c>
      <c r="AA13" s="153">
        <f t="shared" si="35"/>
        <v>0</v>
      </c>
      <c r="AB13" s="153">
        <f t="shared" si="35"/>
        <v>0</v>
      </c>
      <c r="AC13" s="153">
        <f t="shared" si="35"/>
        <v>0</v>
      </c>
      <c r="AD13" s="134"/>
      <c r="AE13" s="134"/>
      <c r="AF13" s="152">
        <f t="shared" si="14"/>
        <v>0</v>
      </c>
      <c r="AG13" s="151"/>
      <c r="AH13" s="151"/>
      <c r="AI13" s="152">
        <f t="shared" si="15"/>
        <v>0</v>
      </c>
      <c r="AJ13" s="153">
        <f t="shared" si="2"/>
        <v>0</v>
      </c>
      <c r="AK13" s="153">
        <f t="shared" si="2"/>
        <v>0</v>
      </c>
      <c r="AL13" s="153">
        <f t="shared" si="2"/>
        <v>0</v>
      </c>
      <c r="AM13" s="89">
        <f t="shared" si="16"/>
        <v>294683800</v>
      </c>
      <c r="AN13" s="89">
        <f t="shared" si="3"/>
        <v>238546933</v>
      </c>
      <c r="AO13" s="89">
        <f t="shared" si="3"/>
        <v>-56136867</v>
      </c>
    </row>
    <row r="14" spans="1:41" ht="11.25">
      <c r="A14" s="13">
        <v>7</v>
      </c>
      <c r="B14" s="15" t="s">
        <v>11</v>
      </c>
      <c r="C14" s="396">
        <v>660000</v>
      </c>
      <c r="D14" s="397">
        <v>100000</v>
      </c>
      <c r="E14" s="85">
        <f t="shared" si="4"/>
        <v>-560000</v>
      </c>
      <c r="F14" s="397">
        <v>2860000</v>
      </c>
      <c r="G14" s="397">
        <v>1840000</v>
      </c>
      <c r="H14" s="85">
        <f t="shared" si="5"/>
        <v>-1020000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3520000</v>
      </c>
      <c r="V14" s="89">
        <f t="shared" si="0"/>
        <v>1940000</v>
      </c>
      <c r="W14" s="89">
        <f t="shared" si="0"/>
        <v>-1580000</v>
      </c>
      <c r="X14" s="84"/>
      <c r="Y14" s="84"/>
      <c r="Z14" s="152">
        <f t="shared" si="12"/>
        <v>0</v>
      </c>
      <c r="AA14" s="153">
        <f t="shared" si="35"/>
        <v>0</v>
      </c>
      <c r="AB14" s="153">
        <f t="shared" si="35"/>
        <v>0</v>
      </c>
      <c r="AC14" s="153">
        <f t="shared" si="35"/>
        <v>0</v>
      </c>
      <c r="AD14" s="134"/>
      <c r="AE14" s="134"/>
      <c r="AF14" s="152">
        <f t="shared" si="14"/>
        <v>0</v>
      </c>
      <c r="AG14" s="151"/>
      <c r="AH14" s="151"/>
      <c r="AI14" s="152">
        <f t="shared" si="15"/>
        <v>0</v>
      </c>
      <c r="AJ14" s="153">
        <f t="shared" si="2"/>
        <v>0</v>
      </c>
      <c r="AK14" s="153">
        <f t="shared" si="2"/>
        <v>0</v>
      </c>
      <c r="AL14" s="153">
        <f t="shared" si="2"/>
        <v>0</v>
      </c>
      <c r="AM14" s="89">
        <f t="shared" si="16"/>
        <v>3520000</v>
      </c>
      <c r="AN14" s="89">
        <f t="shared" si="3"/>
        <v>1940000</v>
      </c>
      <c r="AO14" s="89">
        <f t="shared" si="3"/>
        <v>-1580000</v>
      </c>
    </row>
    <row r="15" spans="1:41" ht="11.25">
      <c r="A15" s="13">
        <v>8</v>
      </c>
      <c r="B15" s="15" t="s">
        <v>12</v>
      </c>
      <c r="C15" s="396">
        <v>16238100</v>
      </c>
      <c r="D15" s="397">
        <v>5746500</v>
      </c>
      <c r="E15" s="85">
        <f t="shared" si="4"/>
        <v>-10491600</v>
      </c>
      <c r="F15" s="384">
        <v>28000000</v>
      </c>
      <c r="G15" s="384">
        <v>19408450</v>
      </c>
      <c r="H15" s="85">
        <f t="shared" si="5"/>
        <v>-8591550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44238100</v>
      </c>
      <c r="V15" s="89">
        <f t="shared" si="0"/>
        <v>25154950</v>
      </c>
      <c r="W15" s="89">
        <f t="shared" si="0"/>
        <v>-19083150</v>
      </c>
      <c r="X15" s="84"/>
      <c r="Y15" s="84"/>
      <c r="Z15" s="152">
        <f t="shared" si="12"/>
        <v>0</v>
      </c>
      <c r="AA15" s="153">
        <f t="shared" si="35"/>
        <v>0</v>
      </c>
      <c r="AB15" s="153">
        <f t="shared" si="35"/>
        <v>0</v>
      </c>
      <c r="AC15" s="153">
        <f t="shared" si="35"/>
        <v>0</v>
      </c>
      <c r="AD15" s="134"/>
      <c r="AE15" s="134"/>
      <c r="AF15" s="152">
        <f t="shared" si="14"/>
        <v>0</v>
      </c>
      <c r="AG15" s="151"/>
      <c r="AH15" s="151"/>
      <c r="AI15" s="152">
        <f t="shared" si="15"/>
        <v>0</v>
      </c>
      <c r="AJ15" s="153">
        <f t="shared" si="2"/>
        <v>0</v>
      </c>
      <c r="AK15" s="153">
        <f t="shared" si="2"/>
        <v>0</v>
      </c>
      <c r="AL15" s="153">
        <f t="shared" si="2"/>
        <v>0</v>
      </c>
      <c r="AM15" s="89">
        <f t="shared" si="16"/>
        <v>44238100</v>
      </c>
      <c r="AN15" s="89">
        <f t="shared" si="3"/>
        <v>25154950</v>
      </c>
      <c r="AO15" s="89">
        <f t="shared" si="3"/>
        <v>-19083150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2">
        <f t="shared" si="12"/>
        <v>0</v>
      </c>
      <c r="AA16" s="153">
        <f t="shared" si="35"/>
        <v>0</v>
      </c>
      <c r="AB16" s="153">
        <f t="shared" si="35"/>
        <v>0</v>
      </c>
      <c r="AC16" s="153">
        <f t="shared" si="35"/>
        <v>0</v>
      </c>
      <c r="AD16" s="134"/>
      <c r="AE16" s="134"/>
      <c r="AF16" s="152">
        <f t="shared" si="14"/>
        <v>0</v>
      </c>
      <c r="AG16" s="151"/>
      <c r="AH16" s="151"/>
      <c r="AI16" s="152">
        <f t="shared" si="15"/>
        <v>0</v>
      </c>
      <c r="AJ16" s="153">
        <f t="shared" si="2"/>
        <v>0</v>
      </c>
      <c r="AK16" s="153">
        <f t="shared" si="2"/>
        <v>0</v>
      </c>
      <c r="AL16" s="153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16718100</v>
      </c>
      <c r="D17" s="86">
        <f>SUM(D18:D22)</f>
        <v>12836991.470000001</v>
      </c>
      <c r="E17" s="136">
        <f t="shared" si="4"/>
        <v>-3881108.5299999993</v>
      </c>
      <c r="F17" s="86">
        <f>SUM(F18:F22)</f>
        <v>74965400</v>
      </c>
      <c r="G17" s="86">
        <f>SUM(G18:G22)</f>
        <v>59760266.180000007</v>
      </c>
      <c r="H17" s="136">
        <f t="shared" si="5"/>
        <v>-15205133.819999993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91683500</v>
      </c>
      <c r="V17" s="88">
        <f t="shared" si="0"/>
        <v>72597257.650000006</v>
      </c>
      <c r="W17" s="88">
        <f t="shared" si="0"/>
        <v>-19086242.349999994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91683500</v>
      </c>
      <c r="AN17" s="88">
        <f t="shared" si="3"/>
        <v>72597257.650000006</v>
      </c>
      <c r="AO17" s="88">
        <f t="shared" si="3"/>
        <v>-19086242.349999994</v>
      </c>
    </row>
    <row r="18" spans="1:41" ht="11.25">
      <c r="A18" s="13">
        <v>11</v>
      </c>
      <c r="B18" s="15" t="s">
        <v>13</v>
      </c>
      <c r="C18" s="396">
        <v>11879300</v>
      </c>
      <c r="D18" s="396">
        <v>8810095.8000000007</v>
      </c>
      <c r="E18" s="85">
        <f t="shared" si="4"/>
        <v>-3069204.1999999993</v>
      </c>
      <c r="F18" s="396">
        <v>52685300</v>
      </c>
      <c r="G18" s="396">
        <v>40636980.939999998</v>
      </c>
      <c r="H18" s="85">
        <f t="shared" si="5"/>
        <v>-12048319.060000002</v>
      </c>
      <c r="I18" s="82"/>
      <c r="J18" s="82"/>
      <c r="K18" s="85">
        <f t="shared" si="6"/>
        <v>0</v>
      </c>
      <c r="L18" s="343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64564600</v>
      </c>
      <c r="V18" s="89">
        <f t="shared" si="0"/>
        <v>49447076.739999995</v>
      </c>
      <c r="W18" s="89">
        <f t="shared" si="0"/>
        <v>-15117523.260000002</v>
      </c>
      <c r="X18" s="84"/>
      <c r="Y18" s="84"/>
      <c r="Z18" s="152">
        <f t="shared" si="12"/>
        <v>0</v>
      </c>
      <c r="AA18" s="153">
        <f t="shared" ref="AA18:AC22" si="36">SUM(X18)</f>
        <v>0</v>
      </c>
      <c r="AB18" s="153">
        <f t="shared" si="36"/>
        <v>0</v>
      </c>
      <c r="AC18" s="153">
        <f t="shared" si="36"/>
        <v>0</v>
      </c>
      <c r="AD18" s="134"/>
      <c r="AE18" s="134"/>
      <c r="AF18" s="152">
        <f t="shared" si="14"/>
        <v>0</v>
      </c>
      <c r="AG18" s="151"/>
      <c r="AH18" s="151"/>
      <c r="AI18" s="152">
        <f t="shared" si="15"/>
        <v>0</v>
      </c>
      <c r="AJ18" s="153">
        <f t="shared" si="2"/>
        <v>0</v>
      </c>
      <c r="AK18" s="153">
        <f t="shared" si="2"/>
        <v>0</v>
      </c>
      <c r="AL18" s="153">
        <f t="shared" si="2"/>
        <v>0</v>
      </c>
      <c r="AM18" s="89">
        <f t="shared" si="16"/>
        <v>64564600</v>
      </c>
      <c r="AN18" s="89">
        <f t="shared" si="3"/>
        <v>49447076.739999995</v>
      </c>
      <c r="AO18" s="89">
        <f t="shared" si="3"/>
        <v>-15117523.260000002</v>
      </c>
    </row>
    <row r="19" spans="1:41" ht="11.25">
      <c r="A19" s="13">
        <v>12</v>
      </c>
      <c r="B19" s="15" t="s">
        <v>14</v>
      </c>
      <c r="C19" s="396">
        <v>1210000</v>
      </c>
      <c r="D19" s="396">
        <v>985671.78</v>
      </c>
      <c r="E19" s="85">
        <f t="shared" si="4"/>
        <v>-224328.21999999997</v>
      </c>
      <c r="F19" s="396">
        <v>5847800</v>
      </c>
      <c r="G19" s="396">
        <v>4780821.28</v>
      </c>
      <c r="H19" s="85">
        <f t="shared" si="5"/>
        <v>-1066978.7199999997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7057800</v>
      </c>
      <c r="V19" s="89">
        <f t="shared" si="0"/>
        <v>5766493.0600000005</v>
      </c>
      <c r="W19" s="89">
        <f t="shared" si="0"/>
        <v>-1291306.9399999997</v>
      </c>
      <c r="X19" s="84"/>
      <c r="Y19" s="84"/>
      <c r="Z19" s="152">
        <f t="shared" si="12"/>
        <v>0</v>
      </c>
      <c r="AA19" s="153">
        <f t="shared" si="36"/>
        <v>0</v>
      </c>
      <c r="AB19" s="153">
        <f t="shared" si="36"/>
        <v>0</v>
      </c>
      <c r="AC19" s="153">
        <f t="shared" si="36"/>
        <v>0</v>
      </c>
      <c r="AD19" s="134"/>
      <c r="AE19" s="134"/>
      <c r="AF19" s="152">
        <f t="shared" si="14"/>
        <v>0</v>
      </c>
      <c r="AG19" s="151"/>
      <c r="AH19" s="151"/>
      <c r="AI19" s="152">
        <f t="shared" si="15"/>
        <v>0</v>
      </c>
      <c r="AJ19" s="153">
        <f t="shared" si="2"/>
        <v>0</v>
      </c>
      <c r="AK19" s="153">
        <f t="shared" si="2"/>
        <v>0</v>
      </c>
      <c r="AL19" s="153">
        <f t="shared" si="2"/>
        <v>0</v>
      </c>
      <c r="AM19" s="89">
        <f t="shared" si="16"/>
        <v>7057800</v>
      </c>
      <c r="AN19" s="89">
        <f t="shared" si="3"/>
        <v>5766493.0600000005</v>
      </c>
      <c r="AO19" s="89">
        <f t="shared" si="3"/>
        <v>-1291306.9399999997</v>
      </c>
    </row>
    <row r="20" spans="1:41" ht="11.25">
      <c r="A20" s="13">
        <v>13</v>
      </c>
      <c r="B20" s="15" t="s">
        <v>15</v>
      </c>
      <c r="C20" s="396">
        <v>604800</v>
      </c>
      <c r="D20" s="396">
        <v>492835.89</v>
      </c>
      <c r="E20" s="85">
        <f t="shared" si="4"/>
        <v>-111964.10999999999</v>
      </c>
      <c r="F20" s="396">
        <v>2867100</v>
      </c>
      <c r="G20" s="396">
        <v>2390410.7000000002</v>
      </c>
      <c r="H20" s="85">
        <f t="shared" si="5"/>
        <v>-476689.29999999981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3471900</v>
      </c>
      <c r="V20" s="89">
        <f t="shared" si="0"/>
        <v>2883246.5900000003</v>
      </c>
      <c r="W20" s="89">
        <f t="shared" si="0"/>
        <v>-588653.4099999998</v>
      </c>
      <c r="X20" s="84"/>
      <c r="Y20" s="84"/>
      <c r="Z20" s="152">
        <f t="shared" si="12"/>
        <v>0</v>
      </c>
      <c r="AA20" s="153">
        <f t="shared" si="36"/>
        <v>0</v>
      </c>
      <c r="AB20" s="153">
        <f t="shared" si="36"/>
        <v>0</v>
      </c>
      <c r="AC20" s="153">
        <f t="shared" si="36"/>
        <v>0</v>
      </c>
      <c r="AD20" s="134"/>
      <c r="AE20" s="134"/>
      <c r="AF20" s="152">
        <f t="shared" si="14"/>
        <v>0</v>
      </c>
      <c r="AG20" s="151"/>
      <c r="AH20" s="151"/>
      <c r="AI20" s="152">
        <f t="shared" si="15"/>
        <v>0</v>
      </c>
      <c r="AJ20" s="153">
        <f t="shared" si="2"/>
        <v>0</v>
      </c>
      <c r="AK20" s="153">
        <f t="shared" si="2"/>
        <v>0</v>
      </c>
      <c r="AL20" s="153">
        <f t="shared" si="2"/>
        <v>0</v>
      </c>
      <c r="AM20" s="89">
        <f t="shared" si="16"/>
        <v>3471900</v>
      </c>
      <c r="AN20" s="89">
        <f t="shared" si="3"/>
        <v>2883246.5900000003</v>
      </c>
      <c r="AO20" s="89">
        <f t="shared" si="3"/>
        <v>-588653.4099999998</v>
      </c>
    </row>
    <row r="21" spans="1:41" ht="11.25">
      <c r="A21" s="13">
        <v>14</v>
      </c>
      <c r="B21" s="15" t="s">
        <v>17</v>
      </c>
      <c r="C21" s="396">
        <v>604800</v>
      </c>
      <c r="D21" s="396">
        <v>492835.86</v>
      </c>
      <c r="E21" s="85">
        <f t="shared" si="4"/>
        <v>-111964.14000000001</v>
      </c>
      <c r="F21" s="396">
        <v>2867100</v>
      </c>
      <c r="G21" s="396">
        <v>2390410.7000000002</v>
      </c>
      <c r="H21" s="85">
        <f t="shared" si="5"/>
        <v>-476689.29999999981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3471900</v>
      </c>
      <c r="V21" s="89">
        <f t="shared" si="0"/>
        <v>2883246.56</v>
      </c>
      <c r="W21" s="89">
        <f t="shared" si="0"/>
        <v>-588653.43999999983</v>
      </c>
      <c r="X21" s="84"/>
      <c r="Y21" s="84"/>
      <c r="Z21" s="152">
        <f t="shared" si="12"/>
        <v>0</v>
      </c>
      <c r="AA21" s="153">
        <f t="shared" si="36"/>
        <v>0</v>
      </c>
      <c r="AB21" s="153">
        <f t="shared" si="36"/>
        <v>0</v>
      </c>
      <c r="AC21" s="153">
        <f t="shared" si="36"/>
        <v>0</v>
      </c>
      <c r="AD21" s="134"/>
      <c r="AE21" s="134"/>
      <c r="AF21" s="152">
        <f t="shared" si="14"/>
        <v>0</v>
      </c>
      <c r="AG21" s="151"/>
      <c r="AH21" s="151"/>
      <c r="AI21" s="152">
        <f t="shared" si="15"/>
        <v>0</v>
      </c>
      <c r="AJ21" s="153">
        <f t="shared" si="2"/>
        <v>0</v>
      </c>
      <c r="AK21" s="153">
        <f t="shared" si="2"/>
        <v>0</v>
      </c>
      <c r="AL21" s="153">
        <f t="shared" si="2"/>
        <v>0</v>
      </c>
      <c r="AM21" s="89">
        <f t="shared" si="16"/>
        <v>3471900</v>
      </c>
      <c r="AN21" s="89">
        <f t="shared" si="3"/>
        <v>2883246.56</v>
      </c>
      <c r="AO21" s="89">
        <f t="shared" si="3"/>
        <v>-588653.43999999983</v>
      </c>
    </row>
    <row r="22" spans="1:41" ht="11.25">
      <c r="A22" s="13">
        <v>15</v>
      </c>
      <c r="B22" s="15" t="s">
        <v>18</v>
      </c>
      <c r="C22" s="396">
        <v>2419200</v>
      </c>
      <c r="D22" s="396">
        <v>2055552.14</v>
      </c>
      <c r="E22" s="85">
        <f t="shared" si="4"/>
        <v>-363647.8600000001</v>
      </c>
      <c r="F22" s="396">
        <v>10698100</v>
      </c>
      <c r="G22" s="396">
        <v>9561642.5600000005</v>
      </c>
      <c r="H22" s="85">
        <f t="shared" si="5"/>
        <v>-1136457.4399999995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13117300</v>
      </c>
      <c r="V22" s="89">
        <f t="shared" si="0"/>
        <v>11617194.700000001</v>
      </c>
      <c r="W22" s="89">
        <f t="shared" si="0"/>
        <v>-1500105.2999999996</v>
      </c>
      <c r="X22" s="84"/>
      <c r="Y22" s="84"/>
      <c r="Z22" s="152">
        <f t="shared" si="12"/>
        <v>0</v>
      </c>
      <c r="AA22" s="153">
        <f t="shared" si="36"/>
        <v>0</v>
      </c>
      <c r="AB22" s="153">
        <f t="shared" si="36"/>
        <v>0</v>
      </c>
      <c r="AC22" s="153">
        <f t="shared" si="36"/>
        <v>0</v>
      </c>
      <c r="AD22" s="134"/>
      <c r="AE22" s="134"/>
      <c r="AF22" s="152">
        <f t="shared" si="14"/>
        <v>0</v>
      </c>
      <c r="AG22" s="151"/>
      <c r="AH22" s="151"/>
      <c r="AI22" s="152">
        <f t="shared" si="15"/>
        <v>0</v>
      </c>
      <c r="AJ22" s="153">
        <f t="shared" si="2"/>
        <v>0</v>
      </c>
      <c r="AK22" s="153">
        <f t="shared" si="2"/>
        <v>0</v>
      </c>
      <c r="AL22" s="153">
        <f t="shared" si="2"/>
        <v>0</v>
      </c>
      <c r="AM22" s="89">
        <f t="shared" si="16"/>
        <v>13117300</v>
      </c>
      <c r="AN22" s="89">
        <f t="shared" si="3"/>
        <v>11617194.700000001</v>
      </c>
      <c r="AO22" s="89">
        <f t="shared" si="3"/>
        <v>-1500105.2999999996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36241800</v>
      </c>
      <c r="G23" s="86">
        <f>SUM(G24:G27)</f>
        <v>20430729.079999998</v>
      </c>
      <c r="H23" s="136">
        <f t="shared" si="5"/>
        <v>-15811070.920000002</v>
      </c>
      <c r="I23" s="135">
        <f>SUM(I24:I27)</f>
        <v>59865500</v>
      </c>
      <c r="J23" s="135">
        <f>SUM(J24:J27)</f>
        <v>59850304.869999997</v>
      </c>
      <c r="K23" s="136">
        <f t="shared" si="6"/>
        <v>-15195.130000002682</v>
      </c>
      <c r="L23" s="135">
        <f>SUM(L24:L27)</f>
        <v>18389900</v>
      </c>
      <c r="M23" s="135">
        <f>SUM(M24:M27)</f>
        <v>18301466.699999999</v>
      </c>
      <c r="N23" s="136">
        <f t="shared" si="7"/>
        <v>-88433.300000000745</v>
      </c>
      <c r="O23" s="135">
        <f>SUM(O24:O27)</f>
        <v>81693600</v>
      </c>
      <c r="P23" s="135">
        <f>SUM(P24:P27)</f>
        <v>79453312.400000006</v>
      </c>
      <c r="Q23" s="136">
        <f t="shared" si="8"/>
        <v>-2240287.599999994</v>
      </c>
      <c r="R23" s="137">
        <f>SUM(R24:R27)</f>
        <v>11622000</v>
      </c>
      <c r="S23" s="135">
        <f>SUM(S24:S27)</f>
        <v>11917471.5</v>
      </c>
      <c r="T23" s="136">
        <f t="shared" si="9"/>
        <v>295471.5</v>
      </c>
      <c r="U23" s="88">
        <f t="shared" si="10"/>
        <v>207812800</v>
      </c>
      <c r="V23" s="88">
        <f t="shared" si="10"/>
        <v>189953284.55000001</v>
      </c>
      <c r="W23" s="88">
        <f t="shared" si="10"/>
        <v>-17859515.449999999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207812800</v>
      </c>
      <c r="AN23" s="88">
        <f t="shared" si="16"/>
        <v>189953284.55000001</v>
      </c>
      <c r="AO23" s="88">
        <f t="shared" si="16"/>
        <v>-17859515.449999999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396">
        <v>10986300</v>
      </c>
      <c r="G24" s="396">
        <v>5596184.0800000001</v>
      </c>
      <c r="H24" s="85">
        <f t="shared" si="5"/>
        <v>-5390115.9199999999</v>
      </c>
      <c r="I24" s="396">
        <v>2149100</v>
      </c>
      <c r="J24" s="396">
        <v>1290893.02</v>
      </c>
      <c r="K24" s="85">
        <f t="shared" si="6"/>
        <v>-858206.98</v>
      </c>
      <c r="L24" s="396">
        <v>2684700</v>
      </c>
      <c r="M24" s="396">
        <v>1343976.7</v>
      </c>
      <c r="N24" s="85">
        <f t="shared" si="7"/>
        <v>-1340723.3</v>
      </c>
      <c r="O24" s="396">
        <v>9212800</v>
      </c>
      <c r="P24" s="396">
        <v>7341778.4000000004</v>
      </c>
      <c r="Q24" s="85">
        <f t="shared" si="8"/>
        <v>-1871021.5999999996</v>
      </c>
      <c r="R24" s="396">
        <v>2676000</v>
      </c>
      <c r="S24" s="396">
        <v>1973141.5</v>
      </c>
      <c r="T24" s="85">
        <f t="shared" si="9"/>
        <v>-702858.5</v>
      </c>
      <c r="U24" s="89">
        <f t="shared" si="10"/>
        <v>27708900</v>
      </c>
      <c r="V24" s="89">
        <f t="shared" si="10"/>
        <v>17545973.699999999</v>
      </c>
      <c r="W24" s="89">
        <f t="shared" si="10"/>
        <v>-10162926.300000001</v>
      </c>
      <c r="X24" s="281"/>
      <c r="Y24" s="281"/>
      <c r="Z24" s="152">
        <f t="shared" si="12"/>
        <v>0</v>
      </c>
      <c r="AA24" s="153">
        <f t="shared" si="35"/>
        <v>0</v>
      </c>
      <c r="AB24" s="153">
        <f t="shared" si="35"/>
        <v>0</v>
      </c>
      <c r="AC24" s="153">
        <f t="shared" si="35"/>
        <v>0</v>
      </c>
      <c r="AD24" s="134"/>
      <c r="AE24" s="134"/>
      <c r="AF24" s="152">
        <f t="shared" si="14"/>
        <v>0</v>
      </c>
      <c r="AG24" s="151"/>
      <c r="AH24" s="151"/>
      <c r="AI24" s="152">
        <f t="shared" si="15"/>
        <v>0</v>
      </c>
      <c r="AJ24" s="153">
        <f t="shared" si="37"/>
        <v>0</v>
      </c>
      <c r="AK24" s="153">
        <f t="shared" si="37"/>
        <v>0</v>
      </c>
      <c r="AL24" s="153">
        <f t="shared" si="37"/>
        <v>0</v>
      </c>
      <c r="AM24" s="89">
        <f t="shared" si="16"/>
        <v>27708900</v>
      </c>
      <c r="AN24" s="89">
        <f t="shared" si="16"/>
        <v>17545973.699999999</v>
      </c>
      <c r="AO24" s="89">
        <f t="shared" si="16"/>
        <v>-10162926.300000001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396">
        <v>25056500</v>
      </c>
      <c r="G25" s="396">
        <v>14583965</v>
      </c>
      <c r="H25" s="85">
        <f t="shared" si="5"/>
        <v>-10472535</v>
      </c>
      <c r="I25" s="396">
        <v>56182000</v>
      </c>
      <c r="J25" s="396">
        <v>56454101.659999996</v>
      </c>
      <c r="K25" s="85">
        <f t="shared" si="6"/>
        <v>272101.65999999642</v>
      </c>
      <c r="L25" s="396">
        <v>12355200</v>
      </c>
      <c r="M25" s="396">
        <v>13935750</v>
      </c>
      <c r="N25" s="85">
        <f t="shared" si="7"/>
        <v>1580550</v>
      </c>
      <c r="O25" s="396">
        <v>69286400</v>
      </c>
      <c r="P25" s="396">
        <v>69327104</v>
      </c>
      <c r="Q25" s="85">
        <f t="shared" si="8"/>
        <v>40704</v>
      </c>
      <c r="R25" s="396">
        <v>6096000</v>
      </c>
      <c r="S25" s="396">
        <v>7095283</v>
      </c>
      <c r="T25" s="85">
        <f t="shared" si="9"/>
        <v>999283</v>
      </c>
      <c r="U25" s="89">
        <f t="shared" si="10"/>
        <v>168976100</v>
      </c>
      <c r="V25" s="89">
        <f t="shared" si="10"/>
        <v>161396203.66</v>
      </c>
      <c r="W25" s="89">
        <f t="shared" si="10"/>
        <v>-7579896.3400000036</v>
      </c>
      <c r="X25" s="281"/>
      <c r="Y25" s="281"/>
      <c r="Z25" s="152">
        <f t="shared" si="12"/>
        <v>0</v>
      </c>
      <c r="AA25" s="153">
        <f t="shared" si="35"/>
        <v>0</v>
      </c>
      <c r="AB25" s="153">
        <f t="shared" si="35"/>
        <v>0</v>
      </c>
      <c r="AC25" s="153">
        <f t="shared" si="35"/>
        <v>0</v>
      </c>
      <c r="AD25" s="134"/>
      <c r="AE25" s="134"/>
      <c r="AF25" s="152">
        <f t="shared" si="14"/>
        <v>0</v>
      </c>
      <c r="AG25" s="151"/>
      <c r="AH25" s="151"/>
      <c r="AI25" s="152">
        <f t="shared" si="15"/>
        <v>0</v>
      </c>
      <c r="AJ25" s="153">
        <f t="shared" si="37"/>
        <v>0</v>
      </c>
      <c r="AK25" s="153">
        <f t="shared" si="37"/>
        <v>0</v>
      </c>
      <c r="AL25" s="153">
        <f t="shared" si="37"/>
        <v>0</v>
      </c>
      <c r="AM25" s="89">
        <f t="shared" si="16"/>
        <v>168976100</v>
      </c>
      <c r="AN25" s="89">
        <f t="shared" si="16"/>
        <v>161396203.66</v>
      </c>
      <c r="AO25" s="89">
        <f t="shared" si="16"/>
        <v>-7579896.3400000036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396">
        <v>199000</v>
      </c>
      <c r="G26" s="396">
        <v>250580</v>
      </c>
      <c r="H26" s="85">
        <f t="shared" si="5"/>
        <v>51580</v>
      </c>
      <c r="I26" s="396">
        <v>1534400</v>
      </c>
      <c r="J26" s="396">
        <v>2105310.19</v>
      </c>
      <c r="K26" s="85">
        <f t="shared" si="6"/>
        <v>570910.18999999994</v>
      </c>
      <c r="L26" s="396">
        <v>3350000</v>
      </c>
      <c r="M26" s="396">
        <v>3021740</v>
      </c>
      <c r="N26" s="85">
        <f t="shared" si="7"/>
        <v>-328260</v>
      </c>
      <c r="O26" s="396">
        <v>3194400</v>
      </c>
      <c r="P26" s="396">
        <v>2784430</v>
      </c>
      <c r="Q26" s="85">
        <f t="shared" si="8"/>
        <v>-409970</v>
      </c>
      <c r="R26" s="396">
        <v>2850000</v>
      </c>
      <c r="S26" s="396">
        <v>2849047</v>
      </c>
      <c r="T26" s="85">
        <f t="shared" si="9"/>
        <v>-953</v>
      </c>
      <c r="U26" s="89">
        <f t="shared" si="10"/>
        <v>11127800</v>
      </c>
      <c r="V26" s="89">
        <f t="shared" si="10"/>
        <v>11011107.189999999</v>
      </c>
      <c r="W26" s="89">
        <f t="shared" si="10"/>
        <v>-116692.81000000006</v>
      </c>
      <c r="X26" s="281"/>
      <c r="Y26" s="281"/>
      <c r="Z26" s="152">
        <f t="shared" si="12"/>
        <v>0</v>
      </c>
      <c r="AA26" s="153">
        <f t="shared" si="35"/>
        <v>0</v>
      </c>
      <c r="AB26" s="153">
        <f t="shared" si="35"/>
        <v>0</v>
      </c>
      <c r="AC26" s="153">
        <f t="shared" si="35"/>
        <v>0</v>
      </c>
      <c r="AD26" s="134"/>
      <c r="AE26" s="134"/>
      <c r="AF26" s="152">
        <f t="shared" si="14"/>
        <v>0</v>
      </c>
      <c r="AG26" s="151"/>
      <c r="AH26" s="151"/>
      <c r="AI26" s="152">
        <f t="shared" si="15"/>
        <v>0</v>
      </c>
      <c r="AJ26" s="153">
        <f t="shared" si="37"/>
        <v>0</v>
      </c>
      <c r="AK26" s="153">
        <f t="shared" si="37"/>
        <v>0</v>
      </c>
      <c r="AL26" s="153">
        <f t="shared" si="37"/>
        <v>0</v>
      </c>
      <c r="AM26" s="89">
        <f t="shared" si="16"/>
        <v>11127800</v>
      </c>
      <c r="AN26" s="89">
        <f t="shared" si="16"/>
        <v>11011107.189999999</v>
      </c>
      <c r="AO26" s="89">
        <f t="shared" si="16"/>
        <v>-116692.81000000006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81"/>
      <c r="Y27" s="281"/>
      <c r="Z27" s="152">
        <f t="shared" si="12"/>
        <v>0</v>
      </c>
      <c r="AA27" s="153">
        <f t="shared" si="35"/>
        <v>0</v>
      </c>
      <c r="AB27" s="153">
        <f t="shared" si="35"/>
        <v>0</v>
      </c>
      <c r="AC27" s="153">
        <f t="shared" si="35"/>
        <v>0</v>
      </c>
      <c r="AD27" s="134"/>
      <c r="AE27" s="134"/>
      <c r="AF27" s="152">
        <f t="shared" si="14"/>
        <v>0</v>
      </c>
      <c r="AG27" s="151"/>
      <c r="AH27" s="151"/>
      <c r="AI27" s="152">
        <f t="shared" si="15"/>
        <v>0</v>
      </c>
      <c r="AJ27" s="153">
        <f t="shared" si="37"/>
        <v>0</v>
      </c>
      <c r="AK27" s="153">
        <f t="shared" si="37"/>
        <v>0</v>
      </c>
      <c r="AL27" s="153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3367400</v>
      </c>
      <c r="D28" s="86">
        <f>SUM(D29:D34)</f>
        <v>1970550</v>
      </c>
      <c r="E28" s="136">
        <f t="shared" si="4"/>
        <v>-1396850</v>
      </c>
      <c r="F28" s="86">
        <f>SUM(F29:F34)</f>
        <v>24429800</v>
      </c>
      <c r="G28" s="86">
        <f>SUM(G29:G34)</f>
        <v>17830676</v>
      </c>
      <c r="H28" s="136">
        <f t="shared" si="5"/>
        <v>-6599124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27797200</v>
      </c>
      <c r="V28" s="88">
        <f t="shared" si="10"/>
        <v>19801226</v>
      </c>
      <c r="W28" s="88">
        <f t="shared" si="10"/>
        <v>-7995974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27797200</v>
      </c>
      <c r="AN28" s="88">
        <f t="shared" si="16"/>
        <v>19801226</v>
      </c>
      <c r="AO28" s="88">
        <f t="shared" si="16"/>
        <v>-7995974</v>
      </c>
    </row>
    <row r="29" spans="1:41" ht="11.25">
      <c r="A29" s="13">
        <v>22</v>
      </c>
      <c r="B29" s="1" t="s">
        <v>22</v>
      </c>
      <c r="C29" s="384">
        <v>560000</v>
      </c>
      <c r="D29" s="384">
        <v>271000</v>
      </c>
      <c r="E29" s="85">
        <f t="shared" si="4"/>
        <v>-289000</v>
      </c>
      <c r="F29" s="396">
        <v>1819000</v>
      </c>
      <c r="G29" s="396">
        <v>1531100</v>
      </c>
      <c r="H29" s="85">
        <f t="shared" si="5"/>
        <v>-287900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2379000</v>
      </c>
      <c r="V29" s="89">
        <f t="shared" si="10"/>
        <v>1802100</v>
      </c>
      <c r="W29" s="89">
        <f t="shared" si="10"/>
        <v>-576900</v>
      </c>
      <c r="X29" s="84"/>
      <c r="Y29" s="84"/>
      <c r="Z29" s="152">
        <f t="shared" si="12"/>
        <v>0</v>
      </c>
      <c r="AA29" s="153">
        <f t="shared" si="38"/>
        <v>0</v>
      </c>
      <c r="AB29" s="153">
        <f t="shared" si="38"/>
        <v>0</v>
      </c>
      <c r="AC29" s="153">
        <f t="shared" si="38"/>
        <v>0</v>
      </c>
      <c r="AD29" s="134"/>
      <c r="AE29" s="134"/>
      <c r="AF29" s="152">
        <f t="shared" si="14"/>
        <v>0</v>
      </c>
      <c r="AG29" s="151"/>
      <c r="AH29" s="151"/>
      <c r="AI29" s="152">
        <f t="shared" si="15"/>
        <v>0</v>
      </c>
      <c r="AJ29" s="153">
        <f t="shared" si="37"/>
        <v>0</v>
      </c>
      <c r="AK29" s="153">
        <f t="shared" si="37"/>
        <v>0</v>
      </c>
      <c r="AL29" s="153">
        <f t="shared" si="37"/>
        <v>0</v>
      </c>
      <c r="AM29" s="89">
        <f t="shared" si="16"/>
        <v>2379000</v>
      </c>
      <c r="AN29" s="89">
        <f t="shared" si="16"/>
        <v>1802100</v>
      </c>
      <c r="AO29" s="89">
        <f t="shared" si="16"/>
        <v>-576900</v>
      </c>
    </row>
    <row r="30" spans="1:41" ht="11.25">
      <c r="A30" s="13">
        <v>23</v>
      </c>
      <c r="B30" s="1" t="s">
        <v>23</v>
      </c>
      <c r="C30" s="384">
        <v>1929400</v>
      </c>
      <c r="D30" s="384">
        <v>1473050</v>
      </c>
      <c r="E30" s="85">
        <f t="shared" si="4"/>
        <v>-456350</v>
      </c>
      <c r="F30" s="396">
        <v>15302800</v>
      </c>
      <c r="G30" s="397">
        <v>13143920</v>
      </c>
      <c r="H30" s="85">
        <f t="shared" si="5"/>
        <v>-2158880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17232200</v>
      </c>
      <c r="V30" s="89">
        <f t="shared" si="10"/>
        <v>14616970</v>
      </c>
      <c r="W30" s="89">
        <f t="shared" si="10"/>
        <v>-2615230</v>
      </c>
      <c r="X30" s="84"/>
      <c r="Y30" s="84"/>
      <c r="Z30" s="152">
        <f t="shared" si="12"/>
        <v>0</v>
      </c>
      <c r="AA30" s="153">
        <f t="shared" si="38"/>
        <v>0</v>
      </c>
      <c r="AB30" s="153">
        <f t="shared" si="38"/>
        <v>0</v>
      </c>
      <c r="AC30" s="153">
        <f t="shared" si="38"/>
        <v>0</v>
      </c>
      <c r="AD30" s="134"/>
      <c r="AE30" s="134"/>
      <c r="AF30" s="152">
        <f t="shared" si="14"/>
        <v>0</v>
      </c>
      <c r="AG30" s="151"/>
      <c r="AH30" s="151"/>
      <c r="AI30" s="152">
        <f t="shared" si="15"/>
        <v>0</v>
      </c>
      <c r="AJ30" s="153">
        <f t="shared" si="37"/>
        <v>0</v>
      </c>
      <c r="AK30" s="153">
        <f t="shared" si="37"/>
        <v>0</v>
      </c>
      <c r="AL30" s="153">
        <f t="shared" si="37"/>
        <v>0</v>
      </c>
      <c r="AM30" s="89">
        <f t="shared" si="16"/>
        <v>17232200</v>
      </c>
      <c r="AN30" s="89">
        <f t="shared" si="16"/>
        <v>14616970</v>
      </c>
      <c r="AO30" s="89">
        <f t="shared" si="16"/>
        <v>-2615230</v>
      </c>
    </row>
    <row r="31" spans="1:41" ht="11.25">
      <c r="A31" s="13">
        <v>24</v>
      </c>
      <c r="B31" s="1" t="s">
        <v>24</v>
      </c>
      <c r="C31" s="396">
        <v>228000</v>
      </c>
      <c r="D31" s="396">
        <v>30000</v>
      </c>
      <c r="E31" s="85">
        <f t="shared" si="4"/>
        <v>-198000</v>
      </c>
      <c r="F31" s="396">
        <v>5764000</v>
      </c>
      <c r="G31" s="396">
        <v>2799456</v>
      </c>
      <c r="H31" s="85">
        <f t="shared" si="5"/>
        <v>-2964544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5992000</v>
      </c>
      <c r="V31" s="89">
        <f t="shared" si="10"/>
        <v>2829456</v>
      </c>
      <c r="W31" s="89">
        <f t="shared" si="10"/>
        <v>-3162544</v>
      </c>
      <c r="X31" s="84"/>
      <c r="Y31" s="84"/>
      <c r="Z31" s="152">
        <f t="shared" si="12"/>
        <v>0</v>
      </c>
      <c r="AA31" s="153">
        <f t="shared" si="38"/>
        <v>0</v>
      </c>
      <c r="AB31" s="153">
        <f t="shared" si="38"/>
        <v>0</v>
      </c>
      <c r="AC31" s="153">
        <f t="shared" si="38"/>
        <v>0</v>
      </c>
      <c r="AD31" s="134"/>
      <c r="AE31" s="134"/>
      <c r="AF31" s="152">
        <f t="shared" si="14"/>
        <v>0</v>
      </c>
      <c r="AG31" s="151"/>
      <c r="AH31" s="151"/>
      <c r="AI31" s="152">
        <f t="shared" si="15"/>
        <v>0</v>
      </c>
      <c r="AJ31" s="153">
        <f t="shared" si="37"/>
        <v>0</v>
      </c>
      <c r="AK31" s="153">
        <f t="shared" si="37"/>
        <v>0</v>
      </c>
      <c r="AL31" s="153">
        <f t="shared" si="37"/>
        <v>0</v>
      </c>
      <c r="AM31" s="89">
        <f t="shared" si="16"/>
        <v>5992000</v>
      </c>
      <c r="AN31" s="89">
        <f t="shared" si="16"/>
        <v>2829456</v>
      </c>
      <c r="AO31" s="89">
        <f t="shared" si="16"/>
        <v>-3162544</v>
      </c>
    </row>
    <row r="32" spans="1:41" ht="11.25">
      <c r="A32" s="13">
        <v>25</v>
      </c>
      <c r="B32" s="1" t="s">
        <v>25</v>
      </c>
      <c r="C32" s="84">
        <v>350000</v>
      </c>
      <c r="D32" s="84">
        <v>196500</v>
      </c>
      <c r="E32" s="85">
        <f t="shared" si="4"/>
        <v>-153500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350000</v>
      </c>
      <c r="V32" s="89">
        <f t="shared" si="10"/>
        <v>196500</v>
      </c>
      <c r="W32" s="89">
        <f t="shared" si="10"/>
        <v>-153500</v>
      </c>
      <c r="X32" s="84"/>
      <c r="Y32" s="84"/>
      <c r="Z32" s="152">
        <f t="shared" si="12"/>
        <v>0</v>
      </c>
      <c r="AA32" s="153">
        <f t="shared" si="38"/>
        <v>0</v>
      </c>
      <c r="AB32" s="153">
        <f t="shared" si="38"/>
        <v>0</v>
      </c>
      <c r="AC32" s="153">
        <f t="shared" si="38"/>
        <v>0</v>
      </c>
      <c r="AD32" s="134"/>
      <c r="AE32" s="134"/>
      <c r="AF32" s="152">
        <f t="shared" si="14"/>
        <v>0</v>
      </c>
      <c r="AG32" s="151"/>
      <c r="AH32" s="151"/>
      <c r="AI32" s="152">
        <f t="shared" si="15"/>
        <v>0</v>
      </c>
      <c r="AJ32" s="153">
        <f t="shared" si="37"/>
        <v>0</v>
      </c>
      <c r="AK32" s="153">
        <f t="shared" si="37"/>
        <v>0</v>
      </c>
      <c r="AL32" s="153">
        <f t="shared" si="37"/>
        <v>0</v>
      </c>
      <c r="AM32" s="89">
        <f t="shared" si="16"/>
        <v>350000</v>
      </c>
      <c r="AN32" s="89">
        <f t="shared" si="16"/>
        <v>196500</v>
      </c>
      <c r="AO32" s="89">
        <f t="shared" si="16"/>
        <v>-153500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4"/>
        <v>0</v>
      </c>
      <c r="F33" s="384">
        <v>144000</v>
      </c>
      <c r="G33" s="386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2">
        <f t="shared" si="12"/>
        <v>0</v>
      </c>
      <c r="AA33" s="153">
        <f t="shared" si="38"/>
        <v>0</v>
      </c>
      <c r="AB33" s="153">
        <f t="shared" si="38"/>
        <v>0</v>
      </c>
      <c r="AC33" s="153">
        <f t="shared" si="38"/>
        <v>0</v>
      </c>
      <c r="AD33" s="134"/>
      <c r="AE33" s="134"/>
      <c r="AF33" s="152">
        <f t="shared" si="14"/>
        <v>0</v>
      </c>
      <c r="AG33" s="151"/>
      <c r="AH33" s="151"/>
      <c r="AI33" s="152">
        <f t="shared" si="15"/>
        <v>0</v>
      </c>
      <c r="AJ33" s="153">
        <f t="shared" si="37"/>
        <v>0</v>
      </c>
      <c r="AK33" s="153">
        <f t="shared" si="37"/>
        <v>0</v>
      </c>
      <c r="AL33" s="153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300000</v>
      </c>
      <c r="D34" s="84">
        <v>0</v>
      </c>
      <c r="E34" s="85">
        <f t="shared" si="4"/>
        <v>-300000</v>
      </c>
      <c r="F34" s="384">
        <v>1400000</v>
      </c>
      <c r="G34" s="384">
        <v>356200</v>
      </c>
      <c r="H34" s="85">
        <f t="shared" si="5"/>
        <v>-1043800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1700000</v>
      </c>
      <c r="V34" s="89">
        <f t="shared" si="10"/>
        <v>356200</v>
      </c>
      <c r="W34" s="89">
        <f t="shared" si="10"/>
        <v>-1343800</v>
      </c>
      <c r="X34" s="84"/>
      <c r="Y34" s="84"/>
      <c r="Z34" s="152">
        <f t="shared" si="12"/>
        <v>0</v>
      </c>
      <c r="AA34" s="153">
        <f t="shared" si="38"/>
        <v>0</v>
      </c>
      <c r="AB34" s="153">
        <f t="shared" si="38"/>
        <v>0</v>
      </c>
      <c r="AC34" s="153">
        <f t="shared" si="38"/>
        <v>0</v>
      </c>
      <c r="AD34" s="134"/>
      <c r="AE34" s="134"/>
      <c r="AF34" s="152">
        <f t="shared" si="14"/>
        <v>0</v>
      </c>
      <c r="AG34" s="151"/>
      <c r="AH34" s="151"/>
      <c r="AI34" s="152">
        <f t="shared" si="15"/>
        <v>0</v>
      </c>
      <c r="AJ34" s="153">
        <f t="shared" si="37"/>
        <v>0</v>
      </c>
      <c r="AK34" s="153">
        <f t="shared" si="37"/>
        <v>0</v>
      </c>
      <c r="AL34" s="153">
        <f t="shared" si="37"/>
        <v>0</v>
      </c>
      <c r="AM34" s="89">
        <f t="shared" si="16"/>
        <v>1700000</v>
      </c>
      <c r="AN34" s="89">
        <f t="shared" si="16"/>
        <v>356200</v>
      </c>
      <c r="AO34" s="89">
        <f t="shared" si="16"/>
        <v>-1343800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440000</v>
      </c>
      <c r="G35" s="86">
        <f>SUM(G36:G38)</f>
        <v>440000</v>
      </c>
      <c r="H35" s="136">
        <f t="shared" si="5"/>
        <v>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440000</v>
      </c>
      <c r="V35" s="88">
        <f t="shared" si="10"/>
        <v>440000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440000</v>
      </c>
      <c r="AN35" s="88">
        <f t="shared" si="16"/>
        <v>440000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2">
        <f t="shared" si="12"/>
        <v>0</v>
      </c>
      <c r="AA36" s="153">
        <f t="shared" si="38"/>
        <v>0</v>
      </c>
      <c r="AB36" s="153">
        <f t="shared" si="38"/>
        <v>0</v>
      </c>
      <c r="AC36" s="153">
        <f t="shared" si="38"/>
        <v>0</v>
      </c>
      <c r="AD36" s="134"/>
      <c r="AE36" s="134"/>
      <c r="AF36" s="152">
        <f t="shared" si="14"/>
        <v>0</v>
      </c>
      <c r="AG36" s="151"/>
      <c r="AH36" s="151"/>
      <c r="AI36" s="152">
        <f t="shared" si="15"/>
        <v>0</v>
      </c>
      <c r="AJ36" s="153">
        <f t="shared" si="37"/>
        <v>0</v>
      </c>
      <c r="AK36" s="153">
        <f t="shared" si="37"/>
        <v>0</v>
      </c>
      <c r="AL36" s="153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2">
        <f t="shared" si="12"/>
        <v>0</v>
      </c>
      <c r="AA37" s="153">
        <f t="shared" si="38"/>
        <v>0</v>
      </c>
      <c r="AB37" s="153">
        <f t="shared" si="38"/>
        <v>0</v>
      </c>
      <c r="AC37" s="153">
        <f t="shared" si="38"/>
        <v>0</v>
      </c>
      <c r="AD37" s="134"/>
      <c r="AE37" s="134"/>
      <c r="AF37" s="152">
        <f t="shared" si="14"/>
        <v>0</v>
      </c>
      <c r="AG37" s="151"/>
      <c r="AH37" s="151"/>
      <c r="AI37" s="152">
        <f t="shared" si="15"/>
        <v>0</v>
      </c>
      <c r="AJ37" s="153">
        <f t="shared" si="37"/>
        <v>0</v>
      </c>
      <c r="AK37" s="153">
        <f t="shared" si="37"/>
        <v>0</v>
      </c>
      <c r="AL37" s="153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440000</v>
      </c>
      <c r="G38" s="84">
        <v>440000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440000</v>
      </c>
      <c r="V38" s="89">
        <f t="shared" si="10"/>
        <v>440000</v>
      </c>
      <c r="W38" s="89">
        <f t="shared" si="10"/>
        <v>0</v>
      </c>
      <c r="X38" s="84"/>
      <c r="Y38" s="84"/>
      <c r="Z38" s="152">
        <f t="shared" si="12"/>
        <v>0</v>
      </c>
      <c r="AA38" s="153">
        <f t="shared" si="38"/>
        <v>0</v>
      </c>
      <c r="AB38" s="153">
        <f t="shared" si="38"/>
        <v>0</v>
      </c>
      <c r="AC38" s="153">
        <f t="shared" si="38"/>
        <v>0</v>
      </c>
      <c r="AD38" s="134"/>
      <c r="AE38" s="134"/>
      <c r="AF38" s="152">
        <f t="shared" si="14"/>
        <v>0</v>
      </c>
      <c r="AG38" s="151"/>
      <c r="AH38" s="151"/>
      <c r="AI38" s="152">
        <f t="shared" si="15"/>
        <v>0</v>
      </c>
      <c r="AJ38" s="153">
        <f t="shared" si="37"/>
        <v>0</v>
      </c>
      <c r="AK38" s="153">
        <f t="shared" si="37"/>
        <v>0</v>
      </c>
      <c r="AL38" s="153">
        <f t="shared" si="37"/>
        <v>0</v>
      </c>
      <c r="AM38" s="89">
        <f t="shared" si="16"/>
        <v>440000</v>
      </c>
      <c r="AN38" s="89">
        <f t="shared" si="16"/>
        <v>440000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26259900</v>
      </c>
      <c r="D39" s="86">
        <f>SUM(D40:D43)</f>
        <v>1394900</v>
      </c>
      <c r="E39" s="136">
        <f t="shared" si="4"/>
        <v>-24865000</v>
      </c>
      <c r="F39" s="86">
        <f>SUM(F40:F43)</f>
        <v>7305000</v>
      </c>
      <c r="G39" s="86">
        <f>SUM(G40:G43)</f>
        <v>3098240</v>
      </c>
      <c r="H39" s="136">
        <f t="shared" si="5"/>
        <v>-4206760</v>
      </c>
      <c r="I39" s="86">
        <f>SUM(I40:I43)</f>
        <v>2000000</v>
      </c>
      <c r="J39" s="86">
        <f>SUM(J40:J43)</f>
        <v>1696700</v>
      </c>
      <c r="K39" s="136">
        <f t="shared" si="6"/>
        <v>-303300</v>
      </c>
      <c r="L39" s="86">
        <f>SUM(L40:L43)</f>
        <v>3000000</v>
      </c>
      <c r="M39" s="86">
        <f>SUM(M40:M43)</f>
        <v>0</v>
      </c>
      <c r="N39" s="136">
        <f t="shared" si="7"/>
        <v>-3000000</v>
      </c>
      <c r="O39" s="86">
        <f>SUM(O40:O43)</f>
        <v>3000000</v>
      </c>
      <c r="P39" s="86">
        <f>SUM(P40:P43)</f>
        <v>2420000</v>
      </c>
      <c r="Q39" s="136">
        <f t="shared" si="8"/>
        <v>-580000</v>
      </c>
      <c r="R39" s="86">
        <f>SUM(R40:R43)</f>
        <v>3000000</v>
      </c>
      <c r="S39" s="86">
        <f>SUM(S40:S43)</f>
        <v>2334400</v>
      </c>
      <c r="T39" s="136">
        <f t="shared" si="9"/>
        <v>-665600</v>
      </c>
      <c r="U39" s="88">
        <f t="shared" si="10"/>
        <v>44564900</v>
      </c>
      <c r="V39" s="88">
        <f t="shared" si="10"/>
        <v>10944240</v>
      </c>
      <c r="W39" s="88">
        <f t="shared" si="10"/>
        <v>-33620660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44564900</v>
      </c>
      <c r="AN39" s="88">
        <f t="shared" si="16"/>
        <v>10944240</v>
      </c>
      <c r="AO39" s="88">
        <f t="shared" si="16"/>
        <v>-33620660</v>
      </c>
    </row>
    <row r="40" spans="1:41" ht="11.25">
      <c r="A40" s="13">
        <v>33</v>
      </c>
      <c r="B40" s="1" t="s">
        <v>31</v>
      </c>
      <c r="C40" s="384">
        <v>659900</v>
      </c>
      <c r="D40" s="384">
        <v>659900</v>
      </c>
      <c r="E40" s="85">
        <f t="shared" si="4"/>
        <v>0</v>
      </c>
      <c r="F40" s="384">
        <v>2000000</v>
      </c>
      <c r="G40" s="384">
        <v>0</v>
      </c>
      <c r="H40" s="85">
        <f t="shared" si="5"/>
        <v>-2000000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2659900</v>
      </c>
      <c r="V40" s="89">
        <f t="shared" si="10"/>
        <v>659900</v>
      </c>
      <c r="W40" s="89">
        <f t="shared" si="10"/>
        <v>-2000000</v>
      </c>
      <c r="X40" s="84"/>
      <c r="Y40" s="84"/>
      <c r="Z40" s="152">
        <f t="shared" si="12"/>
        <v>0</v>
      </c>
      <c r="AA40" s="153">
        <f t="shared" si="38"/>
        <v>0</v>
      </c>
      <c r="AB40" s="153">
        <f t="shared" si="38"/>
        <v>0</v>
      </c>
      <c r="AC40" s="153">
        <f t="shared" si="38"/>
        <v>0</v>
      </c>
      <c r="AD40" s="134"/>
      <c r="AE40" s="134"/>
      <c r="AF40" s="152">
        <f t="shared" si="14"/>
        <v>0</v>
      </c>
      <c r="AG40" s="151"/>
      <c r="AH40" s="151"/>
      <c r="AI40" s="152">
        <f t="shared" si="15"/>
        <v>0</v>
      </c>
      <c r="AJ40" s="153">
        <f t="shared" si="37"/>
        <v>0</v>
      </c>
      <c r="AK40" s="153">
        <f t="shared" si="37"/>
        <v>0</v>
      </c>
      <c r="AL40" s="153">
        <f t="shared" si="37"/>
        <v>0</v>
      </c>
      <c r="AM40" s="89">
        <f t="shared" si="16"/>
        <v>2659900</v>
      </c>
      <c r="AN40" s="89">
        <f t="shared" si="16"/>
        <v>659900</v>
      </c>
      <c r="AO40" s="89">
        <f t="shared" si="16"/>
        <v>-2000000</v>
      </c>
    </row>
    <row r="41" spans="1:41" ht="11.25">
      <c r="A41" s="13">
        <v>34</v>
      </c>
      <c r="B41" s="1" t="s">
        <v>32</v>
      </c>
      <c r="C41" s="384">
        <v>350000</v>
      </c>
      <c r="D41" s="384">
        <v>350000</v>
      </c>
      <c r="E41" s="85">
        <f t="shared" si="4"/>
        <v>0</v>
      </c>
      <c r="F41" s="384"/>
      <c r="G41" s="3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350000</v>
      </c>
      <c r="V41" s="89">
        <f t="shared" si="10"/>
        <v>350000</v>
      </c>
      <c r="W41" s="89">
        <f t="shared" si="10"/>
        <v>0</v>
      </c>
      <c r="X41" s="84"/>
      <c r="Y41" s="84"/>
      <c r="Z41" s="152">
        <f t="shared" si="12"/>
        <v>0</v>
      </c>
      <c r="AA41" s="153">
        <f t="shared" si="38"/>
        <v>0</v>
      </c>
      <c r="AB41" s="153">
        <f t="shared" si="38"/>
        <v>0</v>
      </c>
      <c r="AC41" s="153">
        <f t="shared" si="38"/>
        <v>0</v>
      </c>
      <c r="AD41" s="134"/>
      <c r="AE41" s="134"/>
      <c r="AF41" s="152">
        <f t="shared" si="14"/>
        <v>0</v>
      </c>
      <c r="AG41" s="151"/>
      <c r="AH41" s="151"/>
      <c r="AI41" s="152">
        <f t="shared" si="15"/>
        <v>0</v>
      </c>
      <c r="AJ41" s="153">
        <f t="shared" si="37"/>
        <v>0</v>
      </c>
      <c r="AK41" s="153">
        <f t="shared" si="37"/>
        <v>0</v>
      </c>
      <c r="AL41" s="153">
        <f t="shared" si="37"/>
        <v>0</v>
      </c>
      <c r="AM41" s="89">
        <f t="shared" si="16"/>
        <v>350000</v>
      </c>
      <c r="AN41" s="89">
        <f t="shared" si="16"/>
        <v>350000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2">
        <f t="shared" si="12"/>
        <v>0</v>
      </c>
      <c r="AA42" s="153">
        <f t="shared" si="38"/>
        <v>0</v>
      </c>
      <c r="AB42" s="153">
        <f t="shared" si="38"/>
        <v>0</v>
      </c>
      <c r="AC42" s="153">
        <f t="shared" si="38"/>
        <v>0</v>
      </c>
      <c r="AD42" s="134"/>
      <c r="AE42" s="134"/>
      <c r="AF42" s="152">
        <f t="shared" si="14"/>
        <v>0</v>
      </c>
      <c r="AG42" s="151"/>
      <c r="AH42" s="151"/>
      <c r="AI42" s="152">
        <f t="shared" si="15"/>
        <v>0</v>
      </c>
      <c r="AJ42" s="153">
        <f t="shared" si="37"/>
        <v>0</v>
      </c>
      <c r="AK42" s="153">
        <f t="shared" si="37"/>
        <v>0</v>
      </c>
      <c r="AL42" s="153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84">
        <v>25250000</v>
      </c>
      <c r="D43" s="384">
        <v>385000</v>
      </c>
      <c r="E43" s="85">
        <f t="shared" si="4"/>
        <v>-24865000</v>
      </c>
      <c r="F43" s="384">
        <v>5305000</v>
      </c>
      <c r="G43" s="384">
        <v>3098240</v>
      </c>
      <c r="H43" s="85">
        <f t="shared" si="5"/>
        <v>-2206760</v>
      </c>
      <c r="I43" s="384">
        <v>2000000</v>
      </c>
      <c r="J43" s="384">
        <v>1696700</v>
      </c>
      <c r="K43" s="85">
        <f t="shared" si="6"/>
        <v>-303300</v>
      </c>
      <c r="L43" s="384">
        <v>3000000</v>
      </c>
      <c r="M43" s="384">
        <v>0</v>
      </c>
      <c r="N43" s="85">
        <f t="shared" si="7"/>
        <v>-3000000</v>
      </c>
      <c r="O43" s="384">
        <v>3000000</v>
      </c>
      <c r="P43" s="384">
        <v>2420000</v>
      </c>
      <c r="Q43" s="85">
        <f t="shared" si="8"/>
        <v>-580000</v>
      </c>
      <c r="R43" s="384">
        <v>3000000</v>
      </c>
      <c r="S43" s="384">
        <v>2334400</v>
      </c>
      <c r="T43" s="85">
        <f t="shared" si="9"/>
        <v>-665600</v>
      </c>
      <c r="U43" s="89">
        <f t="shared" si="10"/>
        <v>41555000</v>
      </c>
      <c r="V43" s="89">
        <f t="shared" si="10"/>
        <v>9934340</v>
      </c>
      <c r="W43" s="89">
        <f t="shared" si="10"/>
        <v>-31620660</v>
      </c>
      <c r="X43" s="87"/>
      <c r="Y43" s="87"/>
      <c r="Z43" s="152">
        <f t="shared" si="12"/>
        <v>0</v>
      </c>
      <c r="AA43" s="153">
        <f t="shared" si="38"/>
        <v>0</v>
      </c>
      <c r="AB43" s="153">
        <f t="shared" si="38"/>
        <v>0</v>
      </c>
      <c r="AC43" s="153">
        <f t="shared" si="38"/>
        <v>0</v>
      </c>
      <c r="AD43" s="134"/>
      <c r="AE43" s="134"/>
      <c r="AF43" s="152">
        <f t="shared" si="14"/>
        <v>0</v>
      </c>
      <c r="AG43" s="151"/>
      <c r="AH43" s="151"/>
      <c r="AI43" s="152">
        <f t="shared" si="15"/>
        <v>0</v>
      </c>
      <c r="AJ43" s="153">
        <f t="shared" si="37"/>
        <v>0</v>
      </c>
      <c r="AK43" s="153">
        <f t="shared" si="37"/>
        <v>0</v>
      </c>
      <c r="AL43" s="153">
        <f t="shared" si="37"/>
        <v>0</v>
      </c>
      <c r="AM43" s="89">
        <f t="shared" si="16"/>
        <v>41555000</v>
      </c>
      <c r="AN43" s="89">
        <f t="shared" si="16"/>
        <v>9934340</v>
      </c>
      <c r="AO43" s="89">
        <f t="shared" si="16"/>
        <v>-31620660</v>
      </c>
    </row>
    <row r="44" spans="1:41" ht="11.25">
      <c r="A44" s="55">
        <v>37</v>
      </c>
      <c r="B44" s="56" t="s">
        <v>38</v>
      </c>
      <c r="C44" s="86">
        <f>SUM(C45:C47)</f>
        <v>3302000</v>
      </c>
      <c r="D44" s="86">
        <f>SUM(D45:D47)</f>
        <v>1440000</v>
      </c>
      <c r="E44" s="136">
        <f t="shared" si="4"/>
        <v>-1862000</v>
      </c>
      <c r="F44" s="86">
        <f>SUM(F45:F47)</f>
        <v>16604000</v>
      </c>
      <c r="G44" s="86">
        <f>SUM(G45:G47)</f>
        <v>3740000</v>
      </c>
      <c r="H44" s="136">
        <f t="shared" si="5"/>
        <v>-12864000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19906000</v>
      </c>
      <c r="V44" s="88">
        <f t="shared" si="10"/>
        <v>5180000</v>
      </c>
      <c r="W44" s="88">
        <f t="shared" si="10"/>
        <v>-14726000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19906000</v>
      </c>
      <c r="AN44" s="88">
        <f t="shared" si="16"/>
        <v>5180000</v>
      </c>
      <c r="AO44" s="88">
        <f t="shared" si="16"/>
        <v>-14726000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2">
        <f t="shared" si="12"/>
        <v>0</v>
      </c>
      <c r="AA45" s="153">
        <f t="shared" si="38"/>
        <v>0</v>
      </c>
      <c r="AB45" s="153">
        <f t="shared" si="38"/>
        <v>0</v>
      </c>
      <c r="AC45" s="153">
        <f t="shared" si="38"/>
        <v>0</v>
      </c>
      <c r="AD45" s="134"/>
      <c r="AE45" s="134"/>
      <c r="AF45" s="152">
        <f t="shared" si="14"/>
        <v>0</v>
      </c>
      <c r="AG45" s="151"/>
      <c r="AH45" s="151"/>
      <c r="AI45" s="152">
        <f t="shared" si="15"/>
        <v>0</v>
      </c>
      <c r="AJ45" s="153">
        <f t="shared" si="37"/>
        <v>0</v>
      </c>
      <c r="AK45" s="153">
        <f t="shared" si="37"/>
        <v>0</v>
      </c>
      <c r="AL45" s="153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3302000</v>
      </c>
      <c r="D46" s="397">
        <v>1440000</v>
      </c>
      <c r="E46" s="85">
        <f t="shared" si="4"/>
        <v>-1862000</v>
      </c>
      <c r="F46" s="384">
        <v>16604000</v>
      </c>
      <c r="G46" s="384">
        <v>3740000</v>
      </c>
      <c r="H46" s="85">
        <f t="shared" si="5"/>
        <v>-12864000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19906000</v>
      </c>
      <c r="V46" s="89">
        <f t="shared" si="10"/>
        <v>5180000</v>
      </c>
      <c r="W46" s="89">
        <f t="shared" si="10"/>
        <v>-14726000</v>
      </c>
      <c r="X46" s="84"/>
      <c r="Y46" s="84"/>
      <c r="Z46" s="152">
        <f t="shared" si="12"/>
        <v>0</v>
      </c>
      <c r="AA46" s="153">
        <f t="shared" si="38"/>
        <v>0</v>
      </c>
      <c r="AB46" s="153">
        <f t="shared" si="38"/>
        <v>0</v>
      </c>
      <c r="AC46" s="153">
        <f t="shared" si="38"/>
        <v>0</v>
      </c>
      <c r="AD46" s="134"/>
      <c r="AE46" s="134"/>
      <c r="AF46" s="152">
        <f t="shared" si="14"/>
        <v>0</v>
      </c>
      <c r="AG46" s="151"/>
      <c r="AH46" s="151"/>
      <c r="AI46" s="152">
        <f t="shared" si="15"/>
        <v>0</v>
      </c>
      <c r="AJ46" s="153">
        <f t="shared" si="37"/>
        <v>0</v>
      </c>
      <c r="AK46" s="153">
        <f t="shared" si="37"/>
        <v>0</v>
      </c>
      <c r="AL46" s="153">
        <f t="shared" si="37"/>
        <v>0</v>
      </c>
      <c r="AM46" s="89">
        <f t="shared" si="16"/>
        <v>19906000</v>
      </c>
      <c r="AN46" s="89">
        <f t="shared" si="16"/>
        <v>5180000</v>
      </c>
      <c r="AO46" s="89">
        <f t="shared" si="16"/>
        <v>-14726000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2">
        <f t="shared" si="12"/>
        <v>0</v>
      </c>
      <c r="AA47" s="153">
        <f t="shared" si="38"/>
        <v>0</v>
      </c>
      <c r="AB47" s="153">
        <f t="shared" si="38"/>
        <v>0</v>
      </c>
      <c r="AC47" s="153">
        <f t="shared" si="38"/>
        <v>0</v>
      </c>
      <c r="AD47" s="134"/>
      <c r="AE47" s="134"/>
      <c r="AF47" s="152">
        <f t="shared" si="14"/>
        <v>0</v>
      </c>
      <c r="AG47" s="151"/>
      <c r="AH47" s="151"/>
      <c r="AI47" s="152">
        <f t="shared" si="15"/>
        <v>0</v>
      </c>
      <c r="AJ47" s="153">
        <f t="shared" si="37"/>
        <v>0</v>
      </c>
      <c r="AK47" s="153">
        <f t="shared" si="37"/>
        <v>0</v>
      </c>
      <c r="AL47" s="153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20397000</v>
      </c>
      <c r="D48" s="86">
        <f>SUM(D49:D57)</f>
        <v>6955200</v>
      </c>
      <c r="E48" s="136">
        <f t="shared" si="4"/>
        <v>-13441800</v>
      </c>
      <c r="F48" s="86">
        <f>SUM(F49:F57)</f>
        <v>25130100</v>
      </c>
      <c r="G48" s="86">
        <f>SUM(G49:G57)</f>
        <v>11228540</v>
      </c>
      <c r="H48" s="136">
        <f t="shared" si="5"/>
        <v>-13901560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45527100</v>
      </c>
      <c r="V48" s="88">
        <f t="shared" si="10"/>
        <v>18183740</v>
      </c>
      <c r="W48" s="88">
        <f t="shared" si="10"/>
        <v>-27343360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81101900</v>
      </c>
      <c r="AE48" s="82">
        <f>SUM(AE49:AE57)</f>
        <v>0</v>
      </c>
      <c r="AF48" s="85">
        <f t="shared" si="14"/>
        <v>-81101900</v>
      </c>
      <c r="AG48" s="84">
        <f>SUM(AG49:AG57)</f>
        <v>13900000</v>
      </c>
      <c r="AH48" s="84">
        <f>SUM(AH49:AH57)</f>
        <v>0</v>
      </c>
      <c r="AI48" s="85">
        <f t="shared" si="15"/>
        <v>-13900000</v>
      </c>
      <c r="AJ48" s="88">
        <f t="shared" si="37"/>
        <v>95001900</v>
      </c>
      <c r="AK48" s="88">
        <f t="shared" si="37"/>
        <v>0</v>
      </c>
      <c r="AL48" s="88">
        <f t="shared" si="37"/>
        <v>-95001900</v>
      </c>
      <c r="AM48" s="88">
        <f t="shared" si="16"/>
        <v>140529000</v>
      </c>
      <c r="AN48" s="88">
        <f t="shared" si="16"/>
        <v>18183740</v>
      </c>
      <c r="AO48" s="88">
        <f t="shared" si="16"/>
        <v>-122345260</v>
      </c>
    </row>
    <row r="49" spans="1:41" ht="11.25">
      <c r="A49" s="13">
        <v>42</v>
      </c>
      <c r="B49" s="1" t="s">
        <v>74</v>
      </c>
      <c r="C49" s="396">
        <v>20375000</v>
      </c>
      <c r="D49" s="397">
        <v>6955200</v>
      </c>
      <c r="E49" s="85">
        <f t="shared" si="4"/>
        <v>-13419800</v>
      </c>
      <c r="F49" s="396">
        <v>23437100</v>
      </c>
      <c r="G49" s="397">
        <v>10528540</v>
      </c>
      <c r="H49" s="85">
        <f t="shared" si="5"/>
        <v>-12908560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43812100</v>
      </c>
      <c r="V49" s="89">
        <f t="shared" si="10"/>
        <v>17483740</v>
      </c>
      <c r="W49" s="89">
        <f t="shared" si="10"/>
        <v>-26328360</v>
      </c>
      <c r="X49" s="84"/>
      <c r="Y49" s="84"/>
      <c r="Z49" s="152">
        <f t="shared" si="12"/>
        <v>0</v>
      </c>
      <c r="AA49" s="153">
        <f t="shared" si="38"/>
        <v>0</v>
      </c>
      <c r="AB49" s="153">
        <f t="shared" si="38"/>
        <v>0</v>
      </c>
      <c r="AC49" s="153">
        <f t="shared" si="38"/>
        <v>0</v>
      </c>
      <c r="AD49" s="396">
        <v>81101900</v>
      </c>
      <c r="AE49" s="397">
        <v>0</v>
      </c>
      <c r="AF49" s="152">
        <f t="shared" si="14"/>
        <v>-81101900</v>
      </c>
      <c r="AG49" s="396">
        <v>13900000</v>
      </c>
      <c r="AH49" s="397">
        <v>0</v>
      </c>
      <c r="AI49" s="152">
        <f t="shared" si="15"/>
        <v>-13900000</v>
      </c>
      <c r="AJ49" s="153">
        <f t="shared" si="37"/>
        <v>95001900</v>
      </c>
      <c r="AK49" s="153">
        <f t="shared" si="37"/>
        <v>0</v>
      </c>
      <c r="AL49" s="153">
        <f t="shared" si="37"/>
        <v>-95001900</v>
      </c>
      <c r="AM49" s="89">
        <f t="shared" si="16"/>
        <v>138814000</v>
      </c>
      <c r="AN49" s="89">
        <f t="shared" si="16"/>
        <v>17483740</v>
      </c>
      <c r="AO49" s="89">
        <f t="shared" si="16"/>
        <v>-121330260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84">
        <v>330000</v>
      </c>
      <c r="G50" s="386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52">
        <f t="shared" si="12"/>
        <v>0</v>
      </c>
      <c r="AA50" s="153">
        <f t="shared" si="38"/>
        <v>0</v>
      </c>
      <c r="AB50" s="153">
        <f t="shared" si="38"/>
        <v>0</v>
      </c>
      <c r="AC50" s="153">
        <f t="shared" si="38"/>
        <v>0</v>
      </c>
      <c r="AD50" s="134"/>
      <c r="AE50" s="134"/>
      <c r="AF50" s="152">
        <f t="shared" si="14"/>
        <v>0</v>
      </c>
      <c r="AG50" s="151"/>
      <c r="AH50" s="151"/>
      <c r="AI50" s="152">
        <f t="shared" si="15"/>
        <v>0</v>
      </c>
      <c r="AJ50" s="153">
        <f t="shared" si="37"/>
        <v>0</v>
      </c>
      <c r="AK50" s="153">
        <f t="shared" si="37"/>
        <v>0</v>
      </c>
      <c r="AL50" s="153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84">
        <v>700000</v>
      </c>
      <c r="G51" s="384">
        <v>700000</v>
      </c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2">
        <f t="shared" si="12"/>
        <v>0</v>
      </c>
      <c r="AA51" s="153">
        <f t="shared" si="38"/>
        <v>0</v>
      </c>
      <c r="AB51" s="153">
        <f t="shared" si="38"/>
        <v>0</v>
      </c>
      <c r="AC51" s="153">
        <f t="shared" si="38"/>
        <v>0</v>
      </c>
      <c r="AD51" s="134"/>
      <c r="AE51" s="134"/>
      <c r="AF51" s="152">
        <f t="shared" si="14"/>
        <v>0</v>
      </c>
      <c r="AG51" s="151"/>
      <c r="AH51" s="151"/>
      <c r="AI51" s="152">
        <f t="shared" si="15"/>
        <v>0</v>
      </c>
      <c r="AJ51" s="153">
        <f t="shared" si="37"/>
        <v>0</v>
      </c>
      <c r="AK51" s="153">
        <f t="shared" si="37"/>
        <v>0</v>
      </c>
      <c r="AL51" s="153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84">
        <v>327000</v>
      </c>
      <c r="G52" s="384">
        <v>0</v>
      </c>
      <c r="H52" s="85">
        <f t="shared" si="5"/>
        <v>-327000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2">
        <f t="shared" si="12"/>
        <v>0</v>
      </c>
      <c r="AA52" s="153">
        <f t="shared" si="38"/>
        <v>0</v>
      </c>
      <c r="AB52" s="153">
        <f t="shared" si="38"/>
        <v>0</v>
      </c>
      <c r="AC52" s="153">
        <f t="shared" si="38"/>
        <v>0</v>
      </c>
      <c r="AD52" s="134"/>
      <c r="AE52" s="134"/>
      <c r="AF52" s="152">
        <f t="shared" si="14"/>
        <v>0</v>
      </c>
      <c r="AG52" s="151"/>
      <c r="AH52" s="151"/>
      <c r="AI52" s="152">
        <f t="shared" si="15"/>
        <v>0</v>
      </c>
      <c r="AJ52" s="153">
        <f t="shared" si="37"/>
        <v>0</v>
      </c>
      <c r="AK52" s="153">
        <f t="shared" si="37"/>
        <v>0</v>
      </c>
      <c r="AL52" s="153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1.25">
      <c r="A53" s="13">
        <v>46</v>
      </c>
      <c r="B53" s="15" t="s">
        <v>46</v>
      </c>
      <c r="C53" s="84">
        <v>22000</v>
      </c>
      <c r="D53" s="84"/>
      <c r="E53" s="85">
        <f t="shared" si="4"/>
        <v>-22000</v>
      </c>
      <c r="F53" s="384">
        <v>36000</v>
      </c>
      <c r="G53" s="384">
        <v>0</v>
      </c>
      <c r="H53" s="85">
        <f t="shared" si="5"/>
        <v>-36000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58000</v>
      </c>
      <c r="V53" s="89">
        <f t="shared" si="10"/>
        <v>0</v>
      </c>
      <c r="W53" s="89">
        <f t="shared" si="10"/>
        <v>-58000</v>
      </c>
      <c r="X53" s="84"/>
      <c r="Y53" s="84"/>
      <c r="Z53" s="152">
        <f t="shared" si="12"/>
        <v>0</v>
      </c>
      <c r="AA53" s="153">
        <f t="shared" si="38"/>
        <v>0</v>
      </c>
      <c r="AB53" s="153">
        <f t="shared" si="38"/>
        <v>0</v>
      </c>
      <c r="AC53" s="153">
        <f t="shared" si="38"/>
        <v>0</v>
      </c>
      <c r="AD53" s="134"/>
      <c r="AE53" s="134"/>
      <c r="AF53" s="152">
        <f t="shared" si="14"/>
        <v>0</v>
      </c>
      <c r="AG53" s="151"/>
      <c r="AH53" s="151"/>
      <c r="AI53" s="152">
        <f t="shared" si="15"/>
        <v>0</v>
      </c>
      <c r="AJ53" s="153">
        <f t="shared" si="37"/>
        <v>0</v>
      </c>
      <c r="AK53" s="153">
        <f t="shared" si="37"/>
        <v>0</v>
      </c>
      <c r="AL53" s="153">
        <f t="shared" si="37"/>
        <v>0</v>
      </c>
      <c r="AM53" s="89">
        <f t="shared" si="16"/>
        <v>58000</v>
      </c>
      <c r="AN53" s="89">
        <f t="shared" si="16"/>
        <v>0</v>
      </c>
      <c r="AO53" s="89">
        <f t="shared" si="16"/>
        <v>-58000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2">
        <f t="shared" si="12"/>
        <v>0</v>
      </c>
      <c r="AA54" s="153">
        <f t="shared" si="38"/>
        <v>0</v>
      </c>
      <c r="AB54" s="153">
        <f t="shared" si="38"/>
        <v>0</v>
      </c>
      <c r="AC54" s="153">
        <f t="shared" si="38"/>
        <v>0</v>
      </c>
      <c r="AD54" s="134"/>
      <c r="AE54" s="134"/>
      <c r="AF54" s="152">
        <f t="shared" si="14"/>
        <v>0</v>
      </c>
      <c r="AG54" s="151"/>
      <c r="AH54" s="151"/>
      <c r="AI54" s="152">
        <f t="shared" si="15"/>
        <v>0</v>
      </c>
      <c r="AJ54" s="153">
        <f t="shared" si="37"/>
        <v>0</v>
      </c>
      <c r="AK54" s="153">
        <f t="shared" si="37"/>
        <v>0</v>
      </c>
      <c r="AL54" s="153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84">
        <v>300000</v>
      </c>
      <c r="G55" s="384">
        <v>0</v>
      </c>
      <c r="H55" s="85">
        <f t="shared" si="5"/>
        <v>-300000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52">
        <f t="shared" si="12"/>
        <v>0</v>
      </c>
      <c r="AA55" s="153">
        <f t="shared" si="38"/>
        <v>0</v>
      </c>
      <c r="AB55" s="153">
        <f t="shared" si="38"/>
        <v>0</v>
      </c>
      <c r="AC55" s="153">
        <f t="shared" si="38"/>
        <v>0</v>
      </c>
      <c r="AD55" s="134"/>
      <c r="AE55" s="134"/>
      <c r="AF55" s="152">
        <f t="shared" si="14"/>
        <v>0</v>
      </c>
      <c r="AG55" s="151"/>
      <c r="AH55" s="151"/>
      <c r="AI55" s="152">
        <f t="shared" si="15"/>
        <v>0</v>
      </c>
      <c r="AJ55" s="153">
        <f t="shared" si="37"/>
        <v>0</v>
      </c>
      <c r="AK55" s="153">
        <f t="shared" si="37"/>
        <v>0</v>
      </c>
      <c r="AL55" s="153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2">
        <f t="shared" si="12"/>
        <v>0</v>
      </c>
      <c r="AA56" s="153">
        <f t="shared" si="38"/>
        <v>0</v>
      </c>
      <c r="AB56" s="153">
        <f t="shared" si="38"/>
        <v>0</v>
      </c>
      <c r="AC56" s="153">
        <f t="shared" si="38"/>
        <v>0</v>
      </c>
      <c r="AD56" s="134"/>
      <c r="AE56" s="134"/>
      <c r="AF56" s="152">
        <f t="shared" si="14"/>
        <v>0</v>
      </c>
      <c r="AG56" s="151"/>
      <c r="AH56" s="151"/>
      <c r="AI56" s="152">
        <f t="shared" si="15"/>
        <v>0</v>
      </c>
      <c r="AJ56" s="153">
        <f t="shared" si="37"/>
        <v>0</v>
      </c>
      <c r="AK56" s="153">
        <f t="shared" si="37"/>
        <v>0</v>
      </c>
      <c r="AL56" s="153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2">
        <f t="shared" si="12"/>
        <v>0</v>
      </c>
      <c r="AA57" s="153">
        <f t="shared" si="38"/>
        <v>0</v>
      </c>
      <c r="AB57" s="153">
        <f t="shared" si="38"/>
        <v>0</v>
      </c>
      <c r="AC57" s="153">
        <f t="shared" si="38"/>
        <v>0</v>
      </c>
      <c r="AD57" s="134"/>
      <c r="AE57" s="134"/>
      <c r="AF57" s="152">
        <f t="shared" si="14"/>
        <v>0</v>
      </c>
      <c r="AG57" s="151"/>
      <c r="AH57" s="151"/>
      <c r="AI57" s="152">
        <f t="shared" si="15"/>
        <v>0</v>
      </c>
      <c r="AJ57" s="153">
        <f t="shared" si="37"/>
        <v>0</v>
      </c>
      <c r="AK57" s="153">
        <f t="shared" si="37"/>
        <v>0</v>
      </c>
      <c r="AL57" s="153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310000</v>
      </c>
      <c r="E58" s="136">
        <f t="shared" si="4"/>
        <v>-1040000</v>
      </c>
      <c r="F58" s="86">
        <f>SUM(F59:F60)</f>
        <v>7800000</v>
      </c>
      <c r="G58" s="86">
        <f>SUM(G59:G60)</f>
        <v>5319600</v>
      </c>
      <c r="H58" s="136">
        <f t="shared" si="5"/>
        <v>-2480400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9150000</v>
      </c>
      <c r="V58" s="88">
        <f t="shared" si="10"/>
        <v>5629600</v>
      </c>
      <c r="W58" s="88">
        <f t="shared" si="10"/>
        <v>-3520400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9150000</v>
      </c>
      <c r="AN58" s="88">
        <f t="shared" si="16"/>
        <v>5629600</v>
      </c>
      <c r="AO58" s="88">
        <f t="shared" si="16"/>
        <v>-3520400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84">
        <v>5500000</v>
      </c>
      <c r="G59" s="384">
        <v>4999600</v>
      </c>
      <c r="H59" s="85">
        <f t="shared" si="5"/>
        <v>-500400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5500000</v>
      </c>
      <c r="V59" s="89">
        <f t="shared" si="10"/>
        <v>4999600</v>
      </c>
      <c r="W59" s="89">
        <f t="shared" si="10"/>
        <v>-500400</v>
      </c>
      <c r="X59" s="84"/>
      <c r="Y59" s="84"/>
      <c r="Z59" s="152">
        <f t="shared" si="12"/>
        <v>0</v>
      </c>
      <c r="AA59" s="153">
        <f t="shared" si="38"/>
        <v>0</v>
      </c>
      <c r="AB59" s="153">
        <f t="shared" si="38"/>
        <v>0</v>
      </c>
      <c r="AC59" s="153">
        <f t="shared" si="38"/>
        <v>0</v>
      </c>
      <c r="AD59" s="84"/>
      <c r="AE59" s="84"/>
      <c r="AF59" s="152">
        <f t="shared" si="14"/>
        <v>0</v>
      </c>
      <c r="AG59" s="84"/>
      <c r="AH59" s="84"/>
      <c r="AI59" s="152">
        <f t="shared" si="15"/>
        <v>0</v>
      </c>
      <c r="AJ59" s="153">
        <f t="shared" si="37"/>
        <v>0</v>
      </c>
      <c r="AK59" s="153">
        <f t="shared" si="37"/>
        <v>0</v>
      </c>
      <c r="AL59" s="153">
        <f t="shared" si="37"/>
        <v>0</v>
      </c>
      <c r="AM59" s="89">
        <f t="shared" si="16"/>
        <v>5500000</v>
      </c>
      <c r="AN59" s="89">
        <f t="shared" si="16"/>
        <v>4999600</v>
      </c>
      <c r="AO59" s="89">
        <f t="shared" si="16"/>
        <v>-500400</v>
      </c>
    </row>
    <row r="60" spans="1:41" ht="11.25">
      <c r="A60" s="13">
        <v>53</v>
      </c>
      <c r="B60" s="2" t="s">
        <v>53</v>
      </c>
      <c r="C60" s="384">
        <v>1350000</v>
      </c>
      <c r="D60" s="384">
        <v>310000</v>
      </c>
      <c r="E60" s="85">
        <f t="shared" si="4"/>
        <v>-1040000</v>
      </c>
      <c r="F60" s="84">
        <v>2300000</v>
      </c>
      <c r="G60" s="84">
        <v>320000</v>
      </c>
      <c r="H60" s="85">
        <f t="shared" si="5"/>
        <v>-1980000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3650000</v>
      </c>
      <c r="V60" s="89">
        <f t="shared" si="39"/>
        <v>630000</v>
      </c>
      <c r="W60" s="89">
        <f t="shared" si="39"/>
        <v>-3020000</v>
      </c>
      <c r="X60" s="84"/>
      <c r="Y60" s="84"/>
      <c r="Z60" s="152">
        <f t="shared" si="12"/>
        <v>0</v>
      </c>
      <c r="AA60" s="153">
        <f t="shared" si="38"/>
        <v>0</v>
      </c>
      <c r="AB60" s="153">
        <f t="shared" si="38"/>
        <v>0</v>
      </c>
      <c r="AC60" s="153">
        <f t="shared" si="38"/>
        <v>0</v>
      </c>
      <c r="AD60" s="84"/>
      <c r="AE60" s="84"/>
      <c r="AF60" s="152">
        <f t="shared" si="14"/>
        <v>0</v>
      </c>
      <c r="AG60" s="84"/>
      <c r="AH60" s="84"/>
      <c r="AI60" s="152">
        <f t="shared" si="15"/>
        <v>0</v>
      </c>
      <c r="AJ60" s="153">
        <f t="shared" si="37"/>
        <v>0</v>
      </c>
      <c r="AK60" s="153">
        <f t="shared" si="37"/>
        <v>0</v>
      </c>
      <c r="AL60" s="153">
        <f t="shared" si="37"/>
        <v>0</v>
      </c>
      <c r="AM60" s="89">
        <f t="shared" si="16"/>
        <v>3650000</v>
      </c>
      <c r="AN60" s="89">
        <f t="shared" si="16"/>
        <v>630000</v>
      </c>
      <c r="AO60" s="89">
        <f t="shared" si="16"/>
        <v>-3020000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2"/>
      <c r="AA61" s="153"/>
      <c r="AB61" s="153"/>
      <c r="AC61" s="153"/>
      <c r="AD61" s="86">
        <f>+AD62</f>
        <v>0</v>
      </c>
      <c r="AE61" s="86">
        <f>+AE62</f>
        <v>0</v>
      </c>
      <c r="AF61" s="152"/>
      <c r="AG61" s="86">
        <f>+AG62</f>
        <v>0</v>
      </c>
      <c r="AH61" s="86">
        <f>+AH62</f>
        <v>0</v>
      </c>
      <c r="AI61" s="152"/>
      <c r="AJ61" s="153"/>
      <c r="AK61" s="153"/>
      <c r="AL61" s="153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2"/>
      <c r="AA62" s="153"/>
      <c r="AB62" s="153"/>
      <c r="AC62" s="153"/>
      <c r="AD62" s="84"/>
      <c r="AE62" s="84"/>
      <c r="AF62" s="152"/>
      <c r="AG62" s="84"/>
      <c r="AH62" s="84"/>
      <c r="AI62" s="152"/>
      <c r="AJ62" s="153"/>
      <c r="AK62" s="153"/>
      <c r="AL62" s="153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2">
        <f t="shared" si="12"/>
        <v>0</v>
      </c>
      <c r="AA64" s="153">
        <f t="shared" si="38"/>
        <v>0</v>
      </c>
      <c r="AB64" s="153">
        <f t="shared" si="38"/>
        <v>0</v>
      </c>
      <c r="AC64" s="153">
        <f t="shared" si="38"/>
        <v>0</v>
      </c>
      <c r="AD64" s="84"/>
      <c r="AE64" s="84"/>
      <c r="AF64" s="152">
        <f t="shared" si="14"/>
        <v>0</v>
      </c>
      <c r="AG64" s="84"/>
      <c r="AH64" s="84"/>
      <c r="AI64" s="152">
        <f t="shared" si="15"/>
        <v>0</v>
      </c>
      <c r="AJ64" s="153">
        <f t="shared" ref="AJ64:AL65" si="40">SUM(AD64+AG64)</f>
        <v>0</v>
      </c>
      <c r="AK64" s="153">
        <f t="shared" si="40"/>
        <v>0</v>
      </c>
      <c r="AL64" s="153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2">
        <f t="shared" si="12"/>
        <v>0</v>
      </c>
      <c r="AA65" s="153">
        <f t="shared" si="38"/>
        <v>0</v>
      </c>
      <c r="AB65" s="153">
        <f t="shared" si="38"/>
        <v>0</v>
      </c>
      <c r="AC65" s="153">
        <f t="shared" si="38"/>
        <v>0</v>
      </c>
      <c r="AD65" s="84"/>
      <c r="AE65" s="84"/>
      <c r="AF65" s="152">
        <f t="shared" si="14"/>
        <v>0</v>
      </c>
      <c r="AG65" s="84"/>
      <c r="AH65" s="84"/>
      <c r="AI65" s="152">
        <f t="shared" si="15"/>
        <v>0</v>
      </c>
      <c r="AJ65" s="153">
        <f t="shared" si="40"/>
        <v>0</v>
      </c>
      <c r="AK65" s="153">
        <f t="shared" si="40"/>
        <v>0</v>
      </c>
      <c r="AL65" s="153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1440100</v>
      </c>
      <c r="D66" s="86">
        <f>SUM(D67:D74)</f>
        <v>600000</v>
      </c>
      <c r="E66" s="136">
        <f t="shared" si="4"/>
        <v>-840100</v>
      </c>
      <c r="F66" s="86">
        <f>SUM(F67:F74)</f>
        <v>1400000</v>
      </c>
      <c r="G66" s="86">
        <f>SUM(G67:G74)</f>
        <v>200000</v>
      </c>
      <c r="H66" s="136">
        <f t="shared" si="5"/>
        <v>-1200000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2840100</v>
      </c>
      <c r="V66" s="88">
        <f t="shared" si="39"/>
        <v>800000</v>
      </c>
      <c r="W66" s="88">
        <f t="shared" si="39"/>
        <v>-2040100</v>
      </c>
      <c r="X66" s="86">
        <f>SUM(X67:X74)</f>
        <v>617923300</v>
      </c>
      <c r="Y66" s="86">
        <f>SUM(Y67:Y74)</f>
        <v>256303378</v>
      </c>
      <c r="Z66" s="85">
        <f t="shared" si="12"/>
        <v>-361619922</v>
      </c>
      <c r="AA66" s="88">
        <f t="shared" si="38"/>
        <v>617923300</v>
      </c>
      <c r="AB66" s="88">
        <f t="shared" si="38"/>
        <v>256303378</v>
      </c>
      <c r="AC66" s="88">
        <f t="shared" si="38"/>
        <v>-361619922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620763400</v>
      </c>
      <c r="AN66" s="88">
        <f t="shared" si="16"/>
        <v>257103378</v>
      </c>
      <c r="AO66" s="88">
        <f t="shared" si="16"/>
        <v>-363660022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396">
        <v>617923300</v>
      </c>
      <c r="Y67" s="397">
        <v>256303378</v>
      </c>
      <c r="Z67" s="152">
        <f t="shared" si="12"/>
        <v>-361619922</v>
      </c>
      <c r="AA67" s="153">
        <f t="shared" si="38"/>
        <v>617923300</v>
      </c>
      <c r="AB67" s="153">
        <f t="shared" si="38"/>
        <v>256303378</v>
      </c>
      <c r="AC67" s="153">
        <f t="shared" si="38"/>
        <v>-361619922</v>
      </c>
      <c r="AD67" s="84"/>
      <c r="AE67" s="84"/>
      <c r="AF67" s="152">
        <f t="shared" si="14"/>
        <v>0</v>
      </c>
      <c r="AG67" s="84"/>
      <c r="AH67" s="84"/>
      <c r="AI67" s="152">
        <f t="shared" si="15"/>
        <v>0</v>
      </c>
      <c r="AJ67" s="153">
        <f t="shared" si="37"/>
        <v>0</v>
      </c>
      <c r="AK67" s="153">
        <f t="shared" si="37"/>
        <v>0</v>
      </c>
      <c r="AL67" s="153">
        <f t="shared" si="37"/>
        <v>0</v>
      </c>
      <c r="AM67" s="140">
        <f t="shared" si="16"/>
        <v>617923300</v>
      </c>
      <c r="AN67" s="89">
        <f t="shared" si="16"/>
        <v>256303378</v>
      </c>
      <c r="AO67" s="89">
        <f t="shared" si="16"/>
        <v>-361619922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2">
        <f t="shared" si="12"/>
        <v>0</v>
      </c>
      <c r="AA68" s="153">
        <f t="shared" si="38"/>
        <v>0</v>
      </c>
      <c r="AB68" s="153">
        <f t="shared" si="38"/>
        <v>0</v>
      </c>
      <c r="AC68" s="153">
        <f t="shared" si="38"/>
        <v>0</v>
      </c>
      <c r="AD68" s="84"/>
      <c r="AE68" s="84"/>
      <c r="AF68" s="152">
        <f t="shared" si="14"/>
        <v>0</v>
      </c>
      <c r="AG68" s="84"/>
      <c r="AH68" s="84"/>
      <c r="AI68" s="152">
        <f t="shared" si="15"/>
        <v>0</v>
      </c>
      <c r="AJ68" s="153">
        <f t="shared" si="37"/>
        <v>0</v>
      </c>
      <c r="AK68" s="153">
        <f t="shared" si="37"/>
        <v>0</v>
      </c>
      <c r="AL68" s="153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2">
        <f t="shared" si="12"/>
        <v>0</v>
      </c>
      <c r="AA70" s="153">
        <f t="shared" si="38"/>
        <v>0</v>
      </c>
      <c r="AB70" s="153">
        <f t="shared" si="38"/>
        <v>0</v>
      </c>
      <c r="AC70" s="153">
        <f t="shared" si="38"/>
        <v>0</v>
      </c>
      <c r="AD70" s="84"/>
      <c r="AE70" s="84"/>
      <c r="AF70" s="152">
        <f t="shared" si="14"/>
        <v>0</v>
      </c>
      <c r="AG70" s="84"/>
      <c r="AH70" s="84"/>
      <c r="AI70" s="152">
        <f t="shared" si="15"/>
        <v>0</v>
      </c>
      <c r="AJ70" s="153">
        <f t="shared" si="37"/>
        <v>0</v>
      </c>
      <c r="AK70" s="153">
        <f t="shared" si="37"/>
        <v>0</v>
      </c>
      <c r="AL70" s="153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2">
        <f t="shared" si="12"/>
        <v>0</v>
      </c>
      <c r="AA71" s="153">
        <f t="shared" si="38"/>
        <v>0</v>
      </c>
      <c r="AB71" s="153">
        <f t="shared" si="38"/>
        <v>0</v>
      </c>
      <c r="AC71" s="153">
        <f t="shared" si="38"/>
        <v>0</v>
      </c>
      <c r="AD71" s="84"/>
      <c r="AE71" s="84"/>
      <c r="AF71" s="152">
        <f t="shared" si="14"/>
        <v>0</v>
      </c>
      <c r="AG71" s="84"/>
      <c r="AH71" s="84"/>
      <c r="AI71" s="152">
        <f t="shared" si="15"/>
        <v>0</v>
      </c>
      <c r="AJ71" s="153">
        <f t="shared" si="37"/>
        <v>0</v>
      </c>
      <c r="AK71" s="153">
        <f t="shared" si="37"/>
        <v>0</v>
      </c>
      <c r="AL71" s="153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2">
        <f t="shared" si="12"/>
        <v>0</v>
      </c>
      <c r="AA72" s="153">
        <f t="shared" si="38"/>
        <v>0</v>
      </c>
      <c r="AB72" s="153">
        <f t="shared" si="38"/>
        <v>0</v>
      </c>
      <c r="AC72" s="153">
        <f t="shared" si="38"/>
        <v>0</v>
      </c>
      <c r="AD72" s="84"/>
      <c r="AE72" s="84"/>
      <c r="AF72" s="152">
        <f t="shared" si="14"/>
        <v>0</v>
      </c>
      <c r="AG72" s="84"/>
      <c r="AH72" s="84"/>
      <c r="AI72" s="152">
        <f t="shared" si="15"/>
        <v>0</v>
      </c>
      <c r="AJ72" s="153">
        <f t="shared" si="37"/>
        <v>0</v>
      </c>
      <c r="AK72" s="153">
        <f t="shared" si="37"/>
        <v>0</v>
      </c>
      <c r="AL72" s="153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2">
        <f t="shared" si="12"/>
        <v>0</v>
      </c>
      <c r="AA73" s="153">
        <f t="shared" si="38"/>
        <v>0</v>
      </c>
      <c r="AB73" s="153">
        <f t="shared" si="38"/>
        <v>0</v>
      </c>
      <c r="AC73" s="153">
        <f t="shared" si="38"/>
        <v>0</v>
      </c>
      <c r="AD73" s="84"/>
      <c r="AE73" s="84"/>
      <c r="AF73" s="152">
        <f t="shared" ref="AF73:AF84" si="46">SUM(AE73-AD73)</f>
        <v>0</v>
      </c>
      <c r="AG73" s="84"/>
      <c r="AH73" s="84"/>
      <c r="AI73" s="152">
        <f t="shared" si="15"/>
        <v>0</v>
      </c>
      <c r="AJ73" s="153">
        <f t="shared" si="37"/>
        <v>0</v>
      </c>
      <c r="AK73" s="153">
        <f t="shared" si="37"/>
        <v>0</v>
      </c>
      <c r="AL73" s="153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84">
        <v>1440100</v>
      </c>
      <c r="D74" s="384">
        <v>600000</v>
      </c>
      <c r="E74" s="85">
        <f t="shared" si="41"/>
        <v>-840100</v>
      </c>
      <c r="F74" s="384">
        <v>1400000</v>
      </c>
      <c r="G74" s="384">
        <v>200000</v>
      </c>
      <c r="H74" s="85">
        <f t="shared" si="42"/>
        <v>-1200000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2840100</v>
      </c>
      <c r="V74" s="89">
        <f t="shared" si="39"/>
        <v>800000</v>
      </c>
      <c r="W74" s="89">
        <f t="shared" si="39"/>
        <v>-2040100</v>
      </c>
      <c r="X74" s="84"/>
      <c r="Y74" s="84"/>
      <c r="Z74" s="152">
        <f t="shared" si="12"/>
        <v>0</v>
      </c>
      <c r="AA74" s="153">
        <f t="shared" si="38"/>
        <v>0</v>
      </c>
      <c r="AB74" s="153">
        <f t="shared" si="38"/>
        <v>0</v>
      </c>
      <c r="AC74" s="153">
        <f t="shared" si="38"/>
        <v>0</v>
      </c>
      <c r="AD74" s="84"/>
      <c r="AE74" s="84"/>
      <c r="AF74" s="152">
        <f t="shared" si="46"/>
        <v>0</v>
      </c>
      <c r="AG74" s="84"/>
      <c r="AH74" s="84"/>
      <c r="AI74" s="152">
        <f t="shared" si="15"/>
        <v>0</v>
      </c>
      <c r="AJ74" s="153">
        <f t="shared" si="37"/>
        <v>0</v>
      </c>
      <c r="AK74" s="153">
        <f t="shared" si="37"/>
        <v>0</v>
      </c>
      <c r="AL74" s="153">
        <f t="shared" si="37"/>
        <v>0</v>
      </c>
      <c r="AM74" s="140">
        <f t="shared" si="16"/>
        <v>2840100</v>
      </c>
      <c r="AN74" s="89">
        <f t="shared" si="16"/>
        <v>800000</v>
      </c>
      <c r="AO74" s="89">
        <f t="shared" si="16"/>
        <v>-2040100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2">
        <f t="shared" si="48"/>
        <v>0</v>
      </c>
      <c r="AA76" s="153">
        <f t="shared" si="38"/>
        <v>0</v>
      </c>
      <c r="AB76" s="153">
        <f t="shared" si="38"/>
        <v>0</v>
      </c>
      <c r="AC76" s="153">
        <f t="shared" si="38"/>
        <v>0</v>
      </c>
      <c r="AD76" s="84"/>
      <c r="AE76" s="84"/>
      <c r="AF76" s="152">
        <f t="shared" si="46"/>
        <v>0</v>
      </c>
      <c r="AG76" s="84"/>
      <c r="AH76" s="84"/>
      <c r="AI76" s="152">
        <f t="shared" si="49"/>
        <v>0</v>
      </c>
      <c r="AJ76" s="153">
        <f t="shared" ref="AJ76:AL77" si="51">SUM(AD76+AG76)</f>
        <v>0</v>
      </c>
      <c r="AK76" s="153">
        <f t="shared" si="51"/>
        <v>0</v>
      </c>
      <c r="AL76" s="153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2">
        <f t="shared" si="48"/>
        <v>0</v>
      </c>
      <c r="AA77" s="153">
        <f t="shared" si="38"/>
        <v>0</v>
      </c>
      <c r="AB77" s="153">
        <f t="shared" si="38"/>
        <v>0</v>
      </c>
      <c r="AC77" s="153">
        <f t="shared" si="38"/>
        <v>0</v>
      </c>
      <c r="AD77" s="84"/>
      <c r="AE77" s="84"/>
      <c r="AF77" s="152">
        <f t="shared" si="46"/>
        <v>0</v>
      </c>
      <c r="AG77" s="84"/>
      <c r="AH77" s="84"/>
      <c r="AI77" s="152">
        <f t="shared" si="49"/>
        <v>0</v>
      </c>
      <c r="AJ77" s="153">
        <f t="shared" si="51"/>
        <v>0</v>
      </c>
      <c r="AK77" s="153">
        <f t="shared" si="51"/>
        <v>0</v>
      </c>
      <c r="AL77" s="153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196055600</v>
      </c>
      <c r="D79" s="86">
        <f>SUM(D80:D86)</f>
        <v>184911000</v>
      </c>
      <c r="E79" s="139">
        <f t="shared" si="41"/>
        <v>-11144600</v>
      </c>
      <c r="F79" s="86">
        <f>SUM(F80:F86)</f>
        <v>770030700</v>
      </c>
      <c r="G79" s="86">
        <f>SUM(G80:G86)</f>
        <v>745218200</v>
      </c>
      <c r="H79" s="139">
        <f t="shared" si="42"/>
        <v>-24812500</v>
      </c>
      <c r="I79" s="86">
        <f>SUM(I80:I86)</f>
        <v>61865500</v>
      </c>
      <c r="J79" s="86">
        <f>SUM(J80:J86)</f>
        <v>62116400</v>
      </c>
      <c r="K79" s="139">
        <f t="shared" si="43"/>
        <v>250900</v>
      </c>
      <c r="L79" s="86">
        <f>SUM(L80:L86)</f>
        <v>21389900</v>
      </c>
      <c r="M79" s="86">
        <f>SUM(M80:M86)</f>
        <v>22736800</v>
      </c>
      <c r="N79" s="139">
        <f t="shared" si="44"/>
        <v>1346900</v>
      </c>
      <c r="O79" s="86">
        <f>SUM(O80:O86)</f>
        <v>84693600</v>
      </c>
      <c r="P79" s="86">
        <f>SUM(P80:P86)</f>
        <v>84693600</v>
      </c>
      <c r="Q79" s="139">
        <f t="shared" si="45"/>
        <v>0</v>
      </c>
      <c r="R79" s="86">
        <f>SUM(R80:R86)</f>
        <v>14622000</v>
      </c>
      <c r="S79" s="86">
        <f>SUM(S80:S86)</f>
        <v>14972000</v>
      </c>
      <c r="T79" s="139">
        <f t="shared" si="47"/>
        <v>350000</v>
      </c>
      <c r="U79" s="88">
        <f t="shared" si="39"/>
        <v>1148657300</v>
      </c>
      <c r="V79" s="88">
        <f t="shared" si="39"/>
        <v>1114648000</v>
      </c>
      <c r="W79" s="88">
        <f t="shared" si="39"/>
        <v>-34009300</v>
      </c>
      <c r="X79" s="86">
        <f>SUM(X80:X86)</f>
        <v>617923300</v>
      </c>
      <c r="Y79" s="86">
        <f>SUM(Y80:Y86)</f>
        <v>567350210</v>
      </c>
      <c r="Z79" s="85">
        <f t="shared" si="48"/>
        <v>-50573090</v>
      </c>
      <c r="AA79" s="88">
        <f t="shared" si="38"/>
        <v>617923300</v>
      </c>
      <c r="AB79" s="88">
        <f t="shared" si="38"/>
        <v>567350210</v>
      </c>
      <c r="AC79" s="88">
        <f t="shared" si="38"/>
        <v>-50573090</v>
      </c>
      <c r="AD79" s="86">
        <f>SUM(AD80:AD86)</f>
        <v>81101900</v>
      </c>
      <c r="AE79" s="86">
        <f>SUM(AE80:AE86)</f>
        <v>60282580.57</v>
      </c>
      <c r="AF79" s="85">
        <f t="shared" si="46"/>
        <v>-20819319.43</v>
      </c>
      <c r="AG79" s="86">
        <f>SUM(AG80:AG86)</f>
        <v>13900000</v>
      </c>
      <c r="AH79" s="86">
        <f>SUM(AH80:AH86)</f>
        <v>17308000</v>
      </c>
      <c r="AI79" s="85">
        <f t="shared" si="49"/>
        <v>3408000</v>
      </c>
      <c r="AJ79" s="88">
        <f t="shared" si="37"/>
        <v>95001900</v>
      </c>
      <c r="AK79" s="88">
        <f t="shared" si="37"/>
        <v>77590580.569999993</v>
      </c>
      <c r="AL79" s="88">
        <f t="shared" si="37"/>
        <v>-17411319.43</v>
      </c>
      <c r="AM79" s="88">
        <f t="shared" si="50"/>
        <v>1861582500</v>
      </c>
      <c r="AN79" s="88">
        <f t="shared" si="50"/>
        <v>1759588790.5699999</v>
      </c>
      <c r="AO79" s="88">
        <f t="shared" si="50"/>
        <v>-101993709.43000001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/>
      <c r="Z80" s="152">
        <f t="shared" si="48"/>
        <v>0</v>
      </c>
      <c r="AA80" s="153">
        <f t="shared" ref="AA80:AC87" si="52">SUM(X80)</f>
        <v>0</v>
      </c>
      <c r="AB80" s="153">
        <f t="shared" si="52"/>
        <v>0</v>
      </c>
      <c r="AC80" s="153">
        <f t="shared" si="52"/>
        <v>0</v>
      </c>
      <c r="AD80" s="397">
        <v>31000000</v>
      </c>
      <c r="AE80" s="396">
        <v>8681980.3300000001</v>
      </c>
      <c r="AF80" s="152">
        <f t="shared" si="46"/>
        <v>-22318019.670000002</v>
      </c>
      <c r="AG80" s="84"/>
      <c r="AH80" s="84"/>
      <c r="AI80" s="152">
        <f t="shared" si="49"/>
        <v>0</v>
      </c>
      <c r="AJ80" s="88">
        <f t="shared" si="37"/>
        <v>31000000</v>
      </c>
      <c r="AK80" s="88">
        <f t="shared" si="37"/>
        <v>8681980.3300000001</v>
      </c>
      <c r="AL80" s="153">
        <f t="shared" si="37"/>
        <v>-22318019.670000002</v>
      </c>
      <c r="AM80" s="89">
        <f t="shared" si="50"/>
        <v>31000000</v>
      </c>
      <c r="AN80" s="89">
        <f t="shared" si="50"/>
        <v>8681980.3300000001</v>
      </c>
      <c r="AO80" s="89">
        <f t="shared" si="50"/>
        <v>-22318019.670000002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396">
        <v>324000</v>
      </c>
      <c r="G81" s="396">
        <v>2332000</v>
      </c>
      <c r="H81" s="85">
        <f t="shared" si="42"/>
        <v>2008000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324000</v>
      </c>
      <c r="V81" s="89">
        <f t="shared" si="39"/>
        <v>2332000</v>
      </c>
      <c r="W81" s="89">
        <f t="shared" si="39"/>
        <v>2008000</v>
      </c>
      <c r="X81" s="84"/>
      <c r="Y81" s="84"/>
      <c r="Z81" s="152">
        <f t="shared" si="48"/>
        <v>0</v>
      </c>
      <c r="AA81" s="153">
        <f t="shared" si="52"/>
        <v>0</v>
      </c>
      <c r="AB81" s="153">
        <f t="shared" si="52"/>
        <v>0</v>
      </c>
      <c r="AC81" s="153">
        <f t="shared" si="52"/>
        <v>0</v>
      </c>
      <c r="AD81" s="84"/>
      <c r="AE81" s="84"/>
      <c r="AF81" s="152">
        <f t="shared" si="46"/>
        <v>0</v>
      </c>
      <c r="AG81" s="384">
        <v>0</v>
      </c>
      <c r="AH81" s="384">
        <v>2375000</v>
      </c>
      <c r="AI81" s="152">
        <f t="shared" si="49"/>
        <v>2375000</v>
      </c>
      <c r="AJ81" s="153">
        <f t="shared" si="37"/>
        <v>0</v>
      </c>
      <c r="AK81" s="153">
        <f t="shared" si="37"/>
        <v>2375000</v>
      </c>
      <c r="AL81" s="153">
        <f t="shared" si="37"/>
        <v>2375000</v>
      </c>
      <c r="AM81" s="89">
        <f t="shared" si="50"/>
        <v>324000</v>
      </c>
      <c r="AN81" s="89">
        <f t="shared" si="50"/>
        <v>4707000</v>
      </c>
      <c r="AO81" s="89">
        <f t="shared" si="50"/>
        <v>4383000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396">
        <v>28986400</v>
      </c>
      <c r="Y82" s="396">
        <v>48985229</v>
      </c>
      <c r="Z82" s="152">
        <f t="shared" si="48"/>
        <v>19998829</v>
      </c>
      <c r="AA82" s="153">
        <f t="shared" si="52"/>
        <v>28986400</v>
      </c>
      <c r="AB82" s="153">
        <f t="shared" si="52"/>
        <v>48985229</v>
      </c>
      <c r="AC82" s="153">
        <f t="shared" si="52"/>
        <v>19998829</v>
      </c>
      <c r="AD82" s="396">
        <v>50101900</v>
      </c>
      <c r="AE82" s="396">
        <v>51600600.240000002</v>
      </c>
      <c r="AF82" s="152">
        <f t="shared" si="46"/>
        <v>1498700.2400000021</v>
      </c>
      <c r="AG82" s="396">
        <v>13900000</v>
      </c>
      <c r="AH82" s="396">
        <v>14933000</v>
      </c>
      <c r="AI82" s="152">
        <f t="shared" si="49"/>
        <v>1033000</v>
      </c>
      <c r="AJ82" s="153">
        <f t="shared" si="37"/>
        <v>64001900</v>
      </c>
      <c r="AK82" s="153">
        <f t="shared" si="37"/>
        <v>66533600.240000002</v>
      </c>
      <c r="AL82" s="153">
        <f t="shared" si="37"/>
        <v>2531700.2400000021</v>
      </c>
      <c r="AM82" s="89">
        <f t="shared" si="50"/>
        <v>92988300</v>
      </c>
      <c r="AN82" s="89">
        <f t="shared" si="50"/>
        <v>115518829.24000001</v>
      </c>
      <c r="AO82" s="89">
        <f t="shared" si="50"/>
        <v>22530529.240000002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2">
        <f t="shared" si="48"/>
        <v>0</v>
      </c>
      <c r="AA83" s="153">
        <f t="shared" si="52"/>
        <v>0</v>
      </c>
      <c r="AB83" s="153">
        <f t="shared" si="52"/>
        <v>0</v>
      </c>
      <c r="AC83" s="153">
        <f t="shared" si="52"/>
        <v>0</v>
      </c>
      <c r="AD83" s="134"/>
      <c r="AE83" s="134"/>
      <c r="AF83" s="152">
        <f t="shared" si="46"/>
        <v>0</v>
      </c>
      <c r="AG83" s="134"/>
      <c r="AH83" s="134"/>
      <c r="AI83" s="152">
        <f t="shared" si="49"/>
        <v>0</v>
      </c>
      <c r="AJ83" s="153">
        <f t="shared" si="37"/>
        <v>0</v>
      </c>
      <c r="AK83" s="153">
        <f t="shared" si="37"/>
        <v>0</v>
      </c>
      <c r="AL83" s="153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2">
        <f t="shared" si="48"/>
        <v>0</v>
      </c>
      <c r="AA84" s="153">
        <f t="shared" si="52"/>
        <v>0</v>
      </c>
      <c r="AB84" s="153">
        <f t="shared" si="52"/>
        <v>0</v>
      </c>
      <c r="AC84" s="153">
        <f t="shared" si="52"/>
        <v>0</v>
      </c>
      <c r="AD84" s="148"/>
      <c r="AE84" s="148"/>
      <c r="AF84" s="152">
        <f t="shared" si="46"/>
        <v>0</v>
      </c>
      <c r="AG84" s="148"/>
      <c r="AH84" s="148"/>
      <c r="AI84" s="152">
        <f t="shared" si="49"/>
        <v>0</v>
      </c>
      <c r="AJ84" s="153">
        <f t="shared" si="37"/>
        <v>0</v>
      </c>
      <c r="AK84" s="153">
        <f t="shared" si="37"/>
        <v>0</v>
      </c>
      <c r="AL84" s="153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84">
        <v>588936900</v>
      </c>
      <c r="Y85" s="384">
        <v>518364981</v>
      </c>
      <c r="Z85" s="152">
        <f t="shared" si="48"/>
        <v>-70571919</v>
      </c>
      <c r="AA85" s="153">
        <f t="shared" si="52"/>
        <v>588936900</v>
      </c>
      <c r="AB85" s="153">
        <f t="shared" si="52"/>
        <v>518364981</v>
      </c>
      <c r="AC85" s="153">
        <f t="shared" si="52"/>
        <v>-70571919</v>
      </c>
      <c r="AD85" s="148"/>
      <c r="AE85" s="148"/>
      <c r="AF85" s="152">
        <f t="shared" ref="AF85:AF107" si="53">SUM(AE85-AD85)</f>
        <v>0</v>
      </c>
      <c r="AG85" s="148"/>
      <c r="AH85" s="148"/>
      <c r="AI85" s="152">
        <f t="shared" si="49"/>
        <v>0</v>
      </c>
      <c r="AJ85" s="153">
        <f t="shared" si="37"/>
        <v>0</v>
      </c>
      <c r="AK85" s="153">
        <f t="shared" si="37"/>
        <v>0</v>
      </c>
      <c r="AL85" s="153">
        <f t="shared" si="37"/>
        <v>0</v>
      </c>
      <c r="AM85" s="89">
        <f t="shared" si="50"/>
        <v>588936900</v>
      </c>
      <c r="AN85" s="89">
        <f t="shared" si="50"/>
        <v>518364981</v>
      </c>
      <c r="AO85" s="89">
        <f t="shared" si="50"/>
        <v>-70571919</v>
      </c>
    </row>
    <row r="86" spans="1:41" ht="12.75">
      <c r="A86" s="13">
        <v>75</v>
      </c>
      <c r="B86" s="15" t="s">
        <v>182</v>
      </c>
      <c r="C86" s="396">
        <v>196055600</v>
      </c>
      <c r="D86" s="396">
        <v>184911000</v>
      </c>
      <c r="E86" s="85">
        <f t="shared" si="41"/>
        <v>-11144600</v>
      </c>
      <c r="F86" s="396">
        <v>769706700</v>
      </c>
      <c r="G86" s="396">
        <v>742886200</v>
      </c>
      <c r="H86" s="85">
        <f t="shared" si="42"/>
        <v>-26820500</v>
      </c>
      <c r="I86" s="396">
        <v>61865500</v>
      </c>
      <c r="J86" s="396">
        <v>62116400</v>
      </c>
      <c r="K86" s="85">
        <f t="shared" si="43"/>
        <v>250900</v>
      </c>
      <c r="L86" s="396">
        <v>21389900</v>
      </c>
      <c r="M86" s="396">
        <v>22736800</v>
      </c>
      <c r="N86" s="85">
        <f t="shared" si="44"/>
        <v>1346900</v>
      </c>
      <c r="O86" s="396">
        <v>84693600</v>
      </c>
      <c r="P86" s="396">
        <v>84693600</v>
      </c>
      <c r="Q86" s="85">
        <f t="shared" si="45"/>
        <v>0</v>
      </c>
      <c r="R86" s="396">
        <v>14622000</v>
      </c>
      <c r="S86" s="396">
        <v>14972000</v>
      </c>
      <c r="T86" s="85">
        <f t="shared" si="47"/>
        <v>350000</v>
      </c>
      <c r="U86" s="89">
        <f t="shared" si="39"/>
        <v>1148333300</v>
      </c>
      <c r="V86" s="89">
        <f t="shared" si="39"/>
        <v>1112316000</v>
      </c>
      <c r="W86" s="89">
        <f t="shared" si="39"/>
        <v>-36017300</v>
      </c>
      <c r="X86" s="99"/>
      <c r="Y86" s="99"/>
      <c r="Z86" s="152">
        <f t="shared" si="48"/>
        <v>0</v>
      </c>
      <c r="AA86" s="153">
        <f t="shared" si="52"/>
        <v>0</v>
      </c>
      <c r="AB86" s="153">
        <f t="shared" si="52"/>
        <v>0</v>
      </c>
      <c r="AC86" s="153">
        <f t="shared" si="52"/>
        <v>0</v>
      </c>
      <c r="AD86" s="148"/>
      <c r="AE86" s="148"/>
      <c r="AF86" s="152">
        <f t="shared" si="53"/>
        <v>0</v>
      </c>
      <c r="AG86" s="148"/>
      <c r="AH86" s="148"/>
      <c r="AI86" s="152">
        <f t="shared" si="49"/>
        <v>0</v>
      </c>
      <c r="AJ86" s="153">
        <f t="shared" si="37"/>
        <v>0</v>
      </c>
      <c r="AK86" s="153">
        <f t="shared" si="37"/>
        <v>0</v>
      </c>
      <c r="AL86" s="153">
        <f t="shared" si="37"/>
        <v>0</v>
      </c>
      <c r="AM86" s="89">
        <f t="shared" si="50"/>
        <v>1148333300</v>
      </c>
      <c r="AN86" s="89">
        <f t="shared" si="50"/>
        <v>1112316000</v>
      </c>
      <c r="AO86" s="89">
        <f t="shared" si="50"/>
        <v>-36017300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2">
        <f t="shared" si="48"/>
        <v>0</v>
      </c>
      <c r="AA87" s="153">
        <f t="shared" si="52"/>
        <v>0</v>
      </c>
      <c r="AB87" s="153">
        <f t="shared" si="52"/>
        <v>0</v>
      </c>
      <c r="AC87" s="153">
        <f t="shared" si="52"/>
        <v>0</v>
      </c>
      <c r="AD87" s="134"/>
      <c r="AE87" s="134"/>
      <c r="AF87" s="152">
        <f t="shared" si="53"/>
        <v>0</v>
      </c>
      <c r="AG87" s="134"/>
      <c r="AH87" s="134"/>
      <c r="AI87" s="152">
        <f t="shared" si="49"/>
        <v>0</v>
      </c>
      <c r="AJ87" s="153">
        <f t="shared" si="37"/>
        <v>0</v>
      </c>
      <c r="AK87" s="153">
        <f t="shared" si="37"/>
        <v>0</v>
      </c>
      <c r="AL87" s="153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2">
        <f t="shared" si="48"/>
        <v>0</v>
      </c>
      <c r="AA89" s="153">
        <f t="shared" ref="AA89:AC107" si="55">SUM(X89)</f>
        <v>0</v>
      </c>
      <c r="AB89" s="153">
        <f t="shared" si="55"/>
        <v>0</v>
      </c>
      <c r="AC89" s="153">
        <f t="shared" si="55"/>
        <v>0</v>
      </c>
      <c r="AD89" s="134"/>
      <c r="AE89" s="134"/>
      <c r="AF89" s="152">
        <f t="shared" si="53"/>
        <v>0</v>
      </c>
      <c r="AG89" s="151"/>
      <c r="AH89" s="151"/>
      <c r="AI89" s="152">
        <f t="shared" si="49"/>
        <v>0</v>
      </c>
      <c r="AJ89" s="153">
        <f t="shared" ref="AJ89:AL93" si="56">SUM(AD89+AG89)</f>
        <v>0</v>
      </c>
      <c r="AK89" s="153">
        <f t="shared" si="56"/>
        <v>0</v>
      </c>
      <c r="AL89" s="153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2">
        <f t="shared" si="48"/>
        <v>0</v>
      </c>
      <c r="AA90" s="153">
        <f t="shared" si="55"/>
        <v>0</v>
      </c>
      <c r="AB90" s="153">
        <f t="shared" si="55"/>
        <v>0</v>
      </c>
      <c r="AC90" s="153">
        <f t="shared" si="55"/>
        <v>0</v>
      </c>
      <c r="AD90" s="134"/>
      <c r="AE90" s="134"/>
      <c r="AF90" s="152">
        <f t="shared" si="53"/>
        <v>0</v>
      </c>
      <c r="AG90" s="151"/>
      <c r="AH90" s="151"/>
      <c r="AI90" s="152">
        <f t="shared" si="49"/>
        <v>0</v>
      </c>
      <c r="AJ90" s="153">
        <f t="shared" si="56"/>
        <v>0</v>
      </c>
      <c r="AK90" s="153">
        <f t="shared" si="56"/>
        <v>0</v>
      </c>
      <c r="AL90" s="153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2">
        <f t="shared" si="48"/>
        <v>0</v>
      </c>
      <c r="AA91" s="153">
        <f t="shared" si="55"/>
        <v>0</v>
      </c>
      <c r="AB91" s="153">
        <f t="shared" si="55"/>
        <v>0</v>
      </c>
      <c r="AC91" s="153">
        <f t="shared" si="55"/>
        <v>0</v>
      </c>
      <c r="AD91" s="134"/>
      <c r="AE91" s="134"/>
      <c r="AF91" s="152">
        <f t="shared" si="53"/>
        <v>0</v>
      </c>
      <c r="AG91" s="151"/>
      <c r="AH91" s="151"/>
      <c r="AI91" s="152">
        <f t="shared" si="49"/>
        <v>0</v>
      </c>
      <c r="AJ91" s="153">
        <f t="shared" si="56"/>
        <v>0</v>
      </c>
      <c r="AK91" s="153">
        <f t="shared" si="56"/>
        <v>0</v>
      </c>
      <c r="AL91" s="153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2">
        <f t="shared" si="48"/>
        <v>0</v>
      </c>
      <c r="AA92" s="153">
        <f t="shared" si="55"/>
        <v>0</v>
      </c>
      <c r="AB92" s="153">
        <f t="shared" si="55"/>
        <v>0</v>
      </c>
      <c r="AC92" s="153">
        <f t="shared" si="55"/>
        <v>0</v>
      </c>
      <c r="AD92" s="134"/>
      <c r="AE92" s="134"/>
      <c r="AF92" s="152">
        <f t="shared" si="53"/>
        <v>0</v>
      </c>
      <c r="AG92" s="151"/>
      <c r="AH92" s="151"/>
      <c r="AI92" s="152">
        <f t="shared" si="49"/>
        <v>0</v>
      </c>
      <c r="AJ92" s="153">
        <f t="shared" si="56"/>
        <v>0</v>
      </c>
      <c r="AK92" s="153">
        <f t="shared" si="56"/>
        <v>0</v>
      </c>
      <c r="AL92" s="153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3">
        <f t="shared" si="55"/>
        <v>0</v>
      </c>
      <c r="AB93" s="153">
        <f t="shared" si="55"/>
        <v>0</v>
      </c>
      <c r="AC93" s="153">
        <f t="shared" si="55"/>
        <v>0</v>
      </c>
      <c r="AD93" s="151"/>
      <c r="AE93" s="151"/>
      <c r="AF93" s="134">
        <f t="shared" si="53"/>
        <v>0</v>
      </c>
      <c r="AG93" s="151"/>
      <c r="AH93" s="151"/>
      <c r="AI93" s="134">
        <f t="shared" si="49"/>
        <v>0</v>
      </c>
      <c r="AJ93" s="154">
        <f t="shared" si="56"/>
        <v>0</v>
      </c>
      <c r="AK93" s="154">
        <f t="shared" si="56"/>
        <v>0</v>
      </c>
      <c r="AL93" s="154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2">
        <f t="shared" si="48"/>
        <v>0</v>
      </c>
      <c r="AA95" s="153">
        <f t="shared" si="55"/>
        <v>0</v>
      </c>
      <c r="AB95" s="153">
        <f t="shared" si="55"/>
        <v>0</v>
      </c>
      <c r="AC95" s="153">
        <f t="shared" si="55"/>
        <v>0</v>
      </c>
      <c r="AD95" s="134"/>
      <c r="AE95" s="134"/>
      <c r="AF95" s="152">
        <f t="shared" si="53"/>
        <v>0</v>
      </c>
      <c r="AG95" s="151"/>
      <c r="AH95" s="151"/>
      <c r="AI95" s="152">
        <f t="shared" si="49"/>
        <v>0</v>
      </c>
      <c r="AJ95" s="153">
        <f t="shared" si="58"/>
        <v>0</v>
      </c>
      <c r="AK95" s="153">
        <f t="shared" si="58"/>
        <v>0</v>
      </c>
      <c r="AL95" s="153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2">
        <f t="shared" si="48"/>
        <v>0</v>
      </c>
      <c r="AA96" s="153">
        <f t="shared" si="55"/>
        <v>0</v>
      </c>
      <c r="AB96" s="153">
        <f t="shared" si="55"/>
        <v>0</v>
      </c>
      <c r="AC96" s="153">
        <f t="shared" si="55"/>
        <v>0</v>
      </c>
      <c r="AD96" s="134"/>
      <c r="AE96" s="134"/>
      <c r="AF96" s="152">
        <f t="shared" si="53"/>
        <v>0</v>
      </c>
      <c r="AG96" s="151"/>
      <c r="AH96" s="151"/>
      <c r="AI96" s="152">
        <f t="shared" si="49"/>
        <v>0</v>
      </c>
      <c r="AJ96" s="153">
        <f t="shared" si="58"/>
        <v>0</v>
      </c>
      <c r="AK96" s="153">
        <f t="shared" si="58"/>
        <v>0</v>
      </c>
      <c r="AL96" s="153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2">
        <f t="shared" si="48"/>
        <v>0</v>
      </c>
      <c r="AA97" s="153">
        <f t="shared" si="55"/>
        <v>0</v>
      </c>
      <c r="AB97" s="153">
        <f t="shared" si="55"/>
        <v>0</v>
      </c>
      <c r="AC97" s="153">
        <f t="shared" si="55"/>
        <v>0</v>
      </c>
      <c r="AD97" s="134"/>
      <c r="AE97" s="134"/>
      <c r="AF97" s="152">
        <f t="shared" si="53"/>
        <v>0</v>
      </c>
      <c r="AG97" s="151"/>
      <c r="AH97" s="151"/>
      <c r="AI97" s="152">
        <f t="shared" si="49"/>
        <v>0</v>
      </c>
      <c r="AJ97" s="153">
        <f t="shared" si="58"/>
        <v>0</v>
      </c>
      <c r="AK97" s="153">
        <f t="shared" si="58"/>
        <v>0</v>
      </c>
      <c r="AL97" s="153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2">
        <f t="shared" si="48"/>
        <v>0</v>
      </c>
      <c r="AA98" s="153">
        <f t="shared" si="55"/>
        <v>0</v>
      </c>
      <c r="AB98" s="153">
        <f t="shared" si="55"/>
        <v>0</v>
      </c>
      <c r="AC98" s="153">
        <f t="shared" si="55"/>
        <v>0</v>
      </c>
      <c r="AD98" s="134"/>
      <c r="AE98" s="134"/>
      <c r="AF98" s="152">
        <f t="shared" si="53"/>
        <v>0</v>
      </c>
      <c r="AG98" s="151"/>
      <c r="AH98" s="151"/>
      <c r="AI98" s="152">
        <f t="shared" si="49"/>
        <v>0</v>
      </c>
      <c r="AJ98" s="153">
        <f t="shared" si="58"/>
        <v>0</v>
      </c>
      <c r="AK98" s="153">
        <f t="shared" si="58"/>
        <v>0</v>
      </c>
      <c r="AL98" s="153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2">
        <f t="shared" si="48"/>
        <v>0</v>
      </c>
      <c r="AA100" s="153">
        <f t="shared" si="55"/>
        <v>0</v>
      </c>
      <c r="AB100" s="153">
        <f t="shared" si="55"/>
        <v>0</v>
      </c>
      <c r="AC100" s="153">
        <f t="shared" si="55"/>
        <v>0</v>
      </c>
      <c r="AD100" s="134"/>
      <c r="AE100" s="134"/>
      <c r="AF100" s="152">
        <f t="shared" si="53"/>
        <v>0</v>
      </c>
      <c r="AG100" s="151"/>
      <c r="AH100" s="151"/>
      <c r="AI100" s="152">
        <f t="shared" si="49"/>
        <v>0</v>
      </c>
      <c r="AJ100" s="153">
        <f t="shared" si="58"/>
        <v>0</v>
      </c>
      <c r="AK100" s="153">
        <f t="shared" si="58"/>
        <v>0</v>
      </c>
      <c r="AL100" s="153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2">
        <f t="shared" si="48"/>
        <v>0</v>
      </c>
      <c r="AA101" s="153">
        <f t="shared" si="55"/>
        <v>0</v>
      </c>
      <c r="AB101" s="153">
        <f t="shared" si="55"/>
        <v>0</v>
      </c>
      <c r="AC101" s="153">
        <f t="shared" si="55"/>
        <v>0</v>
      </c>
      <c r="AD101" s="134"/>
      <c r="AE101" s="134"/>
      <c r="AF101" s="152">
        <f t="shared" si="53"/>
        <v>0</v>
      </c>
      <c r="AG101" s="151"/>
      <c r="AH101" s="151"/>
      <c r="AI101" s="152">
        <f t="shared" si="49"/>
        <v>0</v>
      </c>
      <c r="AJ101" s="153">
        <f t="shared" si="58"/>
        <v>0</v>
      </c>
      <c r="AK101" s="153">
        <f t="shared" si="58"/>
        <v>0</v>
      </c>
      <c r="AL101" s="153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2">
        <f t="shared" si="48"/>
        <v>0</v>
      </c>
      <c r="AA102" s="153">
        <f t="shared" si="55"/>
        <v>0</v>
      </c>
      <c r="AB102" s="153">
        <f t="shared" si="55"/>
        <v>0</v>
      </c>
      <c r="AC102" s="153">
        <f t="shared" si="55"/>
        <v>0</v>
      </c>
      <c r="AD102" s="134"/>
      <c r="AE102" s="134"/>
      <c r="AF102" s="152">
        <f t="shared" si="53"/>
        <v>0</v>
      </c>
      <c r="AG102" s="151"/>
      <c r="AH102" s="151"/>
      <c r="AI102" s="152">
        <f t="shared" si="49"/>
        <v>0</v>
      </c>
      <c r="AJ102" s="153">
        <f t="shared" si="58"/>
        <v>0</v>
      </c>
      <c r="AK102" s="153">
        <f t="shared" si="58"/>
        <v>0</v>
      </c>
      <c r="AL102" s="153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2">
        <f t="shared" si="48"/>
        <v>0</v>
      </c>
      <c r="AA103" s="153">
        <f t="shared" si="55"/>
        <v>0</v>
      </c>
      <c r="AB103" s="153">
        <f t="shared" si="55"/>
        <v>0</v>
      </c>
      <c r="AC103" s="153">
        <f t="shared" si="55"/>
        <v>0</v>
      </c>
      <c r="AD103" s="134"/>
      <c r="AE103" s="134"/>
      <c r="AF103" s="152">
        <f t="shared" si="53"/>
        <v>0</v>
      </c>
      <c r="AG103" s="151"/>
      <c r="AH103" s="151"/>
      <c r="AI103" s="152">
        <f t="shared" si="49"/>
        <v>0</v>
      </c>
      <c r="AJ103" s="153">
        <f t="shared" si="58"/>
        <v>0</v>
      </c>
      <c r="AK103" s="153">
        <f t="shared" si="58"/>
        <v>0</v>
      </c>
      <c r="AL103" s="153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2">
        <f t="shared" si="48"/>
        <v>0</v>
      </c>
      <c r="AA104" s="153">
        <f t="shared" si="55"/>
        <v>0</v>
      </c>
      <c r="AB104" s="153">
        <f t="shared" si="55"/>
        <v>0</v>
      </c>
      <c r="AC104" s="153">
        <f t="shared" si="55"/>
        <v>0</v>
      </c>
      <c r="AD104" s="134"/>
      <c r="AE104" s="134"/>
      <c r="AF104" s="152">
        <f t="shared" si="53"/>
        <v>0</v>
      </c>
      <c r="AG104" s="151"/>
      <c r="AH104" s="151"/>
      <c r="AI104" s="152">
        <f t="shared" si="49"/>
        <v>0</v>
      </c>
      <c r="AJ104" s="153">
        <f t="shared" si="58"/>
        <v>0</v>
      </c>
      <c r="AK104" s="153">
        <f t="shared" si="58"/>
        <v>0</v>
      </c>
      <c r="AL104" s="153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2">
        <f t="shared" si="48"/>
        <v>0</v>
      </c>
      <c r="AA105" s="153">
        <f t="shared" si="55"/>
        <v>0</v>
      </c>
      <c r="AB105" s="153">
        <f t="shared" si="55"/>
        <v>0</v>
      </c>
      <c r="AC105" s="153">
        <f t="shared" si="55"/>
        <v>0</v>
      </c>
      <c r="AD105" s="156"/>
      <c r="AE105" s="156"/>
      <c r="AF105" s="152">
        <f t="shared" si="53"/>
        <v>0</v>
      </c>
      <c r="AG105" s="151"/>
      <c r="AH105" s="151"/>
      <c r="AI105" s="152">
        <f t="shared" si="49"/>
        <v>0</v>
      </c>
      <c r="AJ105" s="153">
        <f t="shared" si="58"/>
        <v>0</v>
      </c>
      <c r="AK105" s="153">
        <f t="shared" si="58"/>
        <v>0</v>
      </c>
      <c r="AL105" s="153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2">
        <f t="shared" si="48"/>
        <v>0</v>
      </c>
      <c r="AA106" s="153">
        <f t="shared" si="55"/>
        <v>0</v>
      </c>
      <c r="AB106" s="153">
        <f t="shared" si="55"/>
        <v>0</v>
      </c>
      <c r="AC106" s="153">
        <f t="shared" si="55"/>
        <v>0</v>
      </c>
      <c r="AD106" s="141"/>
      <c r="AE106" s="141"/>
      <c r="AF106" s="152">
        <f t="shared" si="53"/>
        <v>0</v>
      </c>
      <c r="AG106" s="151"/>
      <c r="AH106" s="151"/>
      <c r="AI106" s="152">
        <f t="shared" si="49"/>
        <v>0</v>
      </c>
      <c r="AJ106" s="153">
        <f t="shared" si="58"/>
        <v>0</v>
      </c>
      <c r="AK106" s="153">
        <f t="shared" si="58"/>
        <v>0</v>
      </c>
      <c r="AL106" s="153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2">
        <f t="shared" si="48"/>
        <v>0</v>
      </c>
      <c r="AA107" s="153">
        <f t="shared" si="55"/>
        <v>0</v>
      </c>
      <c r="AB107" s="153">
        <f t="shared" si="55"/>
        <v>0</v>
      </c>
      <c r="AC107" s="153">
        <f t="shared" si="55"/>
        <v>0</v>
      </c>
      <c r="AD107" s="151"/>
      <c r="AE107" s="151"/>
      <c r="AF107" s="152">
        <f t="shared" si="53"/>
        <v>0</v>
      </c>
      <c r="AG107" s="151"/>
      <c r="AH107" s="151"/>
      <c r="AI107" s="152">
        <f t="shared" si="49"/>
        <v>0</v>
      </c>
      <c r="AJ107" s="153">
        <f t="shared" si="58"/>
        <v>0</v>
      </c>
      <c r="AK107" s="153">
        <f t="shared" si="58"/>
        <v>0</v>
      </c>
      <c r="AL107" s="153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57"/>
      <c r="D108" s="157"/>
      <c r="O108" s="158"/>
      <c r="P108" s="158"/>
    </row>
    <row r="109" spans="1:41" ht="11.25">
      <c r="O109" s="158"/>
      <c r="P109" s="158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J14" activePane="bottomRight" state="frozen"/>
      <selection pane="topRight" activeCell="C1" sqref="C1"/>
      <selection pane="bottomLeft" activeCell="A14" sqref="A14"/>
      <selection pane="bottomRight" activeCell="S31" sqref="S31:S32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5" width="13" style="111" customWidth="1"/>
    <col min="16" max="16" width="13.42578125" style="111" customWidth="1"/>
    <col min="17" max="17" width="13.855468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8-р сар</v>
      </c>
    </row>
    <row r="4" spans="1:19">
      <c r="A4" s="32"/>
    </row>
    <row r="5" spans="1:19" ht="12.75" customHeight="1">
      <c r="B5" s="35"/>
      <c r="C5" s="179" t="s">
        <v>302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</row>
    <row r="6" spans="1:19">
      <c r="A6" s="442"/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</row>
    <row r="7" spans="1:19">
      <c r="B7" s="33"/>
    </row>
    <row r="10" spans="1:19">
      <c r="A10" s="39" t="s">
        <v>312</v>
      </c>
      <c r="P10" s="111" t="s">
        <v>197</v>
      </c>
    </row>
    <row r="11" spans="1:19" s="73" customFormat="1" ht="21" customHeight="1">
      <c r="A11" s="438" t="s">
        <v>2</v>
      </c>
      <c r="B11" s="438" t="s">
        <v>98</v>
      </c>
      <c r="C11" s="443" t="s">
        <v>111</v>
      </c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5"/>
      <c r="S11" s="217"/>
    </row>
    <row r="12" spans="1:19" s="73" customFormat="1" ht="21" customHeight="1">
      <c r="A12" s="439"/>
      <c r="B12" s="439"/>
      <c r="C12" s="437" t="s">
        <v>118</v>
      </c>
      <c r="D12" s="437"/>
      <c r="E12" s="437"/>
      <c r="F12" s="437" t="s">
        <v>119</v>
      </c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S12" s="217"/>
    </row>
    <row r="13" spans="1:19" s="73" customFormat="1" ht="25.5" customHeight="1">
      <c r="A13" s="439"/>
      <c r="B13" s="439"/>
      <c r="C13" s="437"/>
      <c r="D13" s="437"/>
      <c r="E13" s="437"/>
      <c r="F13" s="437" t="s">
        <v>110</v>
      </c>
      <c r="G13" s="437"/>
      <c r="H13" s="437"/>
      <c r="I13" s="437" t="s">
        <v>258</v>
      </c>
      <c r="J13" s="437"/>
      <c r="K13" s="437"/>
      <c r="L13" s="437" t="s">
        <v>120</v>
      </c>
      <c r="M13" s="437"/>
      <c r="N13" s="437"/>
      <c r="O13" s="437" t="s">
        <v>93</v>
      </c>
      <c r="P13" s="437"/>
      <c r="Q13" s="437"/>
      <c r="S13" s="217"/>
    </row>
    <row r="14" spans="1:19" s="73" customFormat="1">
      <c r="A14" s="440"/>
      <c r="B14" s="441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17"/>
    </row>
    <row r="15" spans="1:19">
      <c r="A15" s="68">
        <v>1</v>
      </c>
      <c r="B15" s="74" t="s">
        <v>199</v>
      </c>
      <c r="C15" s="180">
        <f>SUM(AIRAG!X8)</f>
        <v>804073200</v>
      </c>
      <c r="D15" s="180">
        <f>SUM(AIRAG!Y8)</f>
        <v>650344160.70000005</v>
      </c>
      <c r="E15" s="180">
        <f>SUM(AIRAG!Z8)</f>
        <v>-153729039.29999995</v>
      </c>
      <c r="F15" s="180">
        <f>SUM(AIRAG!X80+AIRAG!X81)</f>
        <v>0</v>
      </c>
      <c r="G15" s="180">
        <f>SUM(AIRAG!Y80+AIRAG!Y81)</f>
        <v>0</v>
      </c>
      <c r="H15" s="180">
        <f>SUM(AIRAG!Z80+AIRAG!Z81)</f>
        <v>0</v>
      </c>
      <c r="I15" s="180">
        <f>SUM(AIRAG!X86)</f>
        <v>10000000</v>
      </c>
      <c r="J15" s="180">
        <f>SUM(AIRAG!Y86)</f>
        <v>25307830</v>
      </c>
      <c r="K15" s="180">
        <f>SUM(AIRAG!Z86)</f>
        <v>15307830</v>
      </c>
      <c r="L15" s="180">
        <f>SUM(AIRAG!X82)</f>
        <v>19336500</v>
      </c>
      <c r="M15" s="180">
        <f>SUM(AIRAG!Y82)</f>
        <v>0</v>
      </c>
      <c r="N15" s="180">
        <f>SUM(AIRAG!Z82)</f>
        <v>-19336500</v>
      </c>
      <c r="O15" s="181">
        <f>SUM(AIRAG!X85)</f>
        <v>774736700</v>
      </c>
      <c r="P15" s="181">
        <f>SUM(AIRAG!Y85)</f>
        <v>630074006</v>
      </c>
      <c r="Q15" s="181">
        <f>SUM(AIRAG!Z85)</f>
        <v>-144662694</v>
      </c>
      <c r="R15" s="34"/>
      <c r="S15" s="217">
        <f>SUM(C15-F15-I15-L15-O15)</f>
        <v>0</v>
      </c>
    </row>
    <row r="16" spans="1:19">
      <c r="A16" s="68">
        <v>2</v>
      </c>
      <c r="B16" s="74" t="s">
        <v>200</v>
      </c>
      <c r="C16" s="180">
        <f>SUM(ALTANSHIREE!X8)</f>
        <v>645520300</v>
      </c>
      <c r="D16" s="180">
        <f>SUM(ALTANSHIREE!Y8)</f>
        <v>439474576</v>
      </c>
      <c r="E16" s="180">
        <f>SUM(ALTANSHIREE!Z8)</f>
        <v>-206045724</v>
      </c>
      <c r="F16" s="180">
        <f>SUM(ALTANSHIREE!X80+ALTANSHIREE!X81)</f>
        <v>0</v>
      </c>
      <c r="G16" s="180">
        <f>SUM(ALTANSHIREE!Y80+ALTANSHIREE!Y81)</f>
        <v>0</v>
      </c>
      <c r="H16" s="180">
        <f>SUM(ALTANSHIREE!Z80+ALTANSHIREE!Z81)</f>
        <v>0</v>
      </c>
      <c r="I16" s="180">
        <f>SUM(ALTANSHIREE!X86)</f>
        <v>0</v>
      </c>
      <c r="J16" s="180">
        <f>SUM(ALTANSHIREE!Y86)</f>
        <v>4439200</v>
      </c>
      <c r="K16" s="180">
        <f>SUM(ALTANSHIREE!Z86)</f>
        <v>4439200</v>
      </c>
      <c r="L16" s="180">
        <f>SUM(ALTANSHIREE!X82)</f>
        <v>182813600</v>
      </c>
      <c r="M16" s="180">
        <f>SUM(ALTANSHIREE!Y82)</f>
        <v>182813605.28</v>
      </c>
      <c r="N16" s="180">
        <f>SUM(ALTANSHIREE!Z82)</f>
        <v>5.2800000011920929</v>
      </c>
      <c r="O16" s="181">
        <f>SUM(ALTANSHIREE!X85)</f>
        <v>462706700</v>
      </c>
      <c r="P16" s="181">
        <f>SUM(ALTANSHIREE!Y85)</f>
        <v>319072943</v>
      </c>
      <c r="Q16" s="181">
        <f>SUM(ALTANSHIREE!Z85)</f>
        <v>-143633757</v>
      </c>
      <c r="R16" s="34"/>
      <c r="S16" s="217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0">
        <f>SUM(DALANGARGALAN!X8)</f>
        <v>506344900</v>
      </c>
      <c r="D17" s="180">
        <f>SUM(DALANGARGALAN!Y8)</f>
        <v>193531442.80000001</v>
      </c>
      <c r="E17" s="180">
        <f>SUM(DALANGARGALAN!Z8)</f>
        <v>-312813457.19999999</v>
      </c>
      <c r="F17" s="180">
        <f>SUM(DALANGARGALAN!X80+DALANGARGALAN!X81)</f>
        <v>0</v>
      </c>
      <c r="G17" s="180">
        <f>SUM(DALANGARGALAN!Y80+DALANGARGALAN!Y81)</f>
        <v>0</v>
      </c>
      <c r="H17" s="180">
        <f>SUM(DALANGARGALAN!Z80+DALANGARGALAN!Z81)</f>
        <v>0</v>
      </c>
      <c r="I17" s="180">
        <f>SUM(DALANGARGALAN!X86)</f>
        <v>0</v>
      </c>
      <c r="J17" s="180">
        <f>SUM(DALANGARGALAN!Y86)</f>
        <v>0</v>
      </c>
      <c r="K17" s="180">
        <f>SUM(DALANGARGALAN!Z86)</f>
        <v>0</v>
      </c>
      <c r="L17" s="180">
        <f>SUM(DALANGARGALAN!X82)</f>
        <v>156905600</v>
      </c>
      <c r="M17" s="180">
        <f>SUM(DALANGARGALAN!Y82)</f>
        <v>167142225.19999999</v>
      </c>
      <c r="N17" s="180">
        <f>SUM(DALANGARGALAN!Z82)</f>
        <v>10236625.199999988</v>
      </c>
      <c r="O17" s="181">
        <f>SUM(DALANGARGALAN!X85)</f>
        <v>349439300</v>
      </c>
      <c r="P17" s="181">
        <f>SUM(DALANGARGALAN!Y85)</f>
        <v>310054540</v>
      </c>
      <c r="Q17" s="181">
        <f>SUM(DALANGARGALAN!Z85)</f>
        <v>-39384760</v>
      </c>
      <c r="R17" s="34"/>
      <c r="S17" s="217">
        <f t="shared" si="0"/>
        <v>0</v>
      </c>
      <c r="T17" s="34"/>
    </row>
    <row r="18" spans="1:20">
      <c r="A18" s="68">
        <v>4</v>
      </c>
      <c r="B18" s="74" t="s">
        <v>202</v>
      </c>
      <c r="C18" s="180">
        <f>SUM(DELGEREH!X8)</f>
        <v>240471700</v>
      </c>
      <c r="D18" s="180">
        <f>SUM(DELGEREH!Y8)</f>
        <v>10000000</v>
      </c>
      <c r="E18" s="180">
        <f>SUM(DELGEREH!Z8)</f>
        <v>-230471700</v>
      </c>
      <c r="F18" s="180">
        <f>SUM(DELGEREH!X80+DELGEREH!X81)</f>
        <v>0</v>
      </c>
      <c r="G18" s="180">
        <f>SUM(DELGEREH!Y80+DELGEREH!Y81)</f>
        <v>100000</v>
      </c>
      <c r="H18" s="180">
        <f>SUM(DELGEREH!Z80+DELGEREH!Z81)</f>
        <v>100000</v>
      </c>
      <c r="I18" s="180">
        <f>SUM(DELGEREH!X86)</f>
        <v>0</v>
      </c>
      <c r="J18" s="180">
        <f>SUM(DELGEREH!Y86)</f>
        <v>0</v>
      </c>
      <c r="K18" s="180">
        <f>SUM(DELGEREH!Z86)</f>
        <v>0</v>
      </c>
      <c r="L18" s="180">
        <f>SUM(DELGEREH!X82)</f>
        <v>7500000</v>
      </c>
      <c r="M18" s="180">
        <f>SUM(DELGEREH!Y82)</f>
        <v>29719268</v>
      </c>
      <c r="N18" s="180">
        <f>SUM(DELGEREH!Z82)</f>
        <v>22219268</v>
      </c>
      <c r="O18" s="181">
        <f>SUM(DELGEREH!X85)</f>
        <v>232971700</v>
      </c>
      <c r="P18" s="181">
        <f>SUM(DELGEREH!Y85)</f>
        <v>84548422</v>
      </c>
      <c r="Q18" s="181">
        <f>SUM(DELGEREH!Z85)</f>
        <v>-148423278</v>
      </c>
      <c r="R18" s="34"/>
      <c r="S18" s="217">
        <f t="shared" si="0"/>
        <v>0</v>
      </c>
    </row>
    <row r="19" spans="1:20" ht="12" customHeight="1">
      <c r="A19" s="68">
        <v>5</v>
      </c>
      <c r="B19" s="74" t="s">
        <v>203</v>
      </c>
      <c r="C19" s="180">
        <f>SUM(IHHET!X8)</f>
        <v>350350000</v>
      </c>
      <c r="D19" s="180">
        <f>SUM(IHHET!Y8)</f>
        <v>229162026</v>
      </c>
      <c r="E19" s="180">
        <f>SUM(IHHET!Z8)</f>
        <v>-121187974</v>
      </c>
      <c r="F19" s="180">
        <f>SUM(IHHET!X80+IHHET!X81)</f>
        <v>0</v>
      </c>
      <c r="G19" s="180">
        <f>SUM(IHHET!Y80+IHHET!Y81)</f>
        <v>0</v>
      </c>
      <c r="H19" s="180">
        <f>SUM(IHHET!Z80+IHHET!Z81)</f>
        <v>0</v>
      </c>
      <c r="I19" s="180">
        <f>SUM(IHHET!X86)</f>
        <v>19307500</v>
      </c>
      <c r="J19" s="180">
        <f>SUM(IHHET!Y86)</f>
        <v>0</v>
      </c>
      <c r="K19" s="180">
        <f>SUM(IHHET!Z86)</f>
        <v>-19307500</v>
      </c>
      <c r="L19" s="180">
        <f>SUM(IHHET!X82)</f>
        <v>10300000</v>
      </c>
      <c r="M19" s="180">
        <f>SUM(IHHET!Y82)</f>
        <v>31994377</v>
      </c>
      <c r="N19" s="180">
        <f>SUM(IHHET!Z82)</f>
        <v>21694377</v>
      </c>
      <c r="O19" s="181">
        <f>SUM(IHHET!X85)</f>
        <v>320742500</v>
      </c>
      <c r="P19" s="181">
        <f>SUM(IHHET!Y85)</f>
        <v>229526156</v>
      </c>
      <c r="Q19" s="181">
        <f>SUM(IHHET!Z85)</f>
        <v>-91216344</v>
      </c>
      <c r="R19" s="34"/>
      <c r="S19" s="217">
        <f t="shared" si="0"/>
        <v>0</v>
      </c>
    </row>
    <row r="20" spans="1:20" ht="12" customHeight="1">
      <c r="A20" s="68">
        <v>6</v>
      </c>
      <c r="B20" s="74" t="s">
        <v>204</v>
      </c>
      <c r="C20" s="180">
        <f>SUM(MANDAX!X8)</f>
        <v>772753500</v>
      </c>
      <c r="D20" s="180">
        <f>SUM(MANDAX!Y8)</f>
        <v>467372936</v>
      </c>
      <c r="E20" s="180">
        <f>SUM(MANDAX!Z8)</f>
        <v>-305380564</v>
      </c>
      <c r="F20" s="180">
        <f>SUM(MANDAX!X80+MANDAX!X81)</f>
        <v>0</v>
      </c>
      <c r="G20" s="180">
        <f>SUM(MANDAX!Y80+MANDAX!Y81)</f>
        <v>0</v>
      </c>
      <c r="H20" s="180">
        <f>SUM(MANDAX!Z80+MANDAX!Z81)</f>
        <v>0</v>
      </c>
      <c r="I20" s="180">
        <f>SUM(MANDAX!X86)</f>
        <v>21409500</v>
      </c>
      <c r="J20" s="180">
        <f>SUM(MANDAX!Y86)</f>
        <v>96413572.099999994</v>
      </c>
      <c r="K20" s="180">
        <f>SUM(MANDAX!Z86)</f>
        <v>75004072.099999994</v>
      </c>
      <c r="L20" s="180">
        <f>SUM(MANDAX!X82)</f>
        <v>97575100</v>
      </c>
      <c r="M20" s="180">
        <f>SUM(MANDAX!Y82)</f>
        <v>165635398.00999999</v>
      </c>
      <c r="N20" s="180">
        <f>SUM(MANDAX!Z82)</f>
        <v>68060298.00999999</v>
      </c>
      <c r="O20" s="181">
        <f>SUM(MANDAX!X85)</f>
        <v>653768900</v>
      </c>
      <c r="P20" s="181">
        <f>SUM(MANDAX!Y85)</f>
        <v>407244476</v>
      </c>
      <c r="Q20" s="181">
        <f>SUM(MANDAX!Z85)</f>
        <v>-246524424</v>
      </c>
      <c r="R20" s="34"/>
      <c r="S20" s="217">
        <f t="shared" si="0"/>
        <v>0</v>
      </c>
    </row>
    <row r="21" spans="1:20" ht="12" customHeight="1">
      <c r="A21" s="68">
        <v>7</v>
      </c>
      <c r="B21" s="74" t="s">
        <v>205</v>
      </c>
      <c r="C21" s="180">
        <f>SUM(ORGON!X8)</f>
        <v>615216300</v>
      </c>
      <c r="D21" s="180">
        <f>SUM(ORGON!Y8)</f>
        <v>219452225</v>
      </c>
      <c r="E21" s="180">
        <f>SUM(ORGON!Z8)</f>
        <v>-395764075</v>
      </c>
      <c r="F21" s="180">
        <f>SUM(ORGON!X80+ORGON!X81)</f>
        <v>0</v>
      </c>
      <c r="G21" s="180">
        <f>SUM(ORGON!Y80+ORGON!Y81)</f>
        <v>0</v>
      </c>
      <c r="H21" s="180">
        <f>SUM(ORGON!Z80+ORGON!Z81)</f>
        <v>0</v>
      </c>
      <c r="I21" s="180">
        <f>SUM(ORGON!X86)</f>
        <v>108000000</v>
      </c>
      <c r="J21" s="180">
        <f>SUM(ORGON!Y86)</f>
        <v>11572100</v>
      </c>
      <c r="K21" s="180">
        <f>SUM(ORGON!Z86)</f>
        <v>-96427900</v>
      </c>
      <c r="L21" s="180">
        <f>SUM(ORGON!X82)</f>
        <v>43039200</v>
      </c>
      <c r="M21" s="180">
        <f>SUM(ORGON!Y82)</f>
        <v>81189554</v>
      </c>
      <c r="N21" s="180">
        <f>SUM(ORGON!Z82)</f>
        <v>38150354</v>
      </c>
      <c r="O21" s="181">
        <f>SUM(ORGON!X85)</f>
        <v>464177100</v>
      </c>
      <c r="P21" s="181">
        <f>SUM(ORGON!Y85)</f>
        <v>168412942</v>
      </c>
      <c r="Q21" s="181">
        <f>SUM(ORGON!Z85)</f>
        <v>-295764158</v>
      </c>
      <c r="R21" s="34"/>
      <c r="S21" s="217">
        <f t="shared" si="0"/>
        <v>0</v>
      </c>
    </row>
    <row r="22" spans="1:20" ht="12" customHeight="1">
      <c r="A22" s="68">
        <v>8</v>
      </c>
      <c r="B22" s="74" t="s">
        <v>206</v>
      </c>
      <c r="C22" s="180">
        <f>SUM(SAIXANDULAAN!X8)</f>
        <v>306228000</v>
      </c>
      <c r="D22" s="180">
        <f>SUM(SAIXANDULAAN!Y8)</f>
        <v>199522791</v>
      </c>
      <c r="E22" s="180">
        <f>SUM(SAIXANDULAAN!Z8)</f>
        <v>-106705209</v>
      </c>
      <c r="F22" s="180">
        <f>SUM(SAIXANDULAAN!X80+SAIXANDULAAN!X81)</f>
        <v>0</v>
      </c>
      <c r="G22" s="180">
        <f>SUM(SAIXANDULAAN!Y80+SAIXANDULAAN!Y81)</f>
        <v>0</v>
      </c>
      <c r="H22" s="180">
        <f>SUM(SAIXANDULAAN!Z80+SAIXANDULAAN!Z81)</f>
        <v>0</v>
      </c>
      <c r="I22" s="180">
        <f>SUM(SAIXANDULAAN!X86)</f>
        <v>50000000</v>
      </c>
      <c r="J22" s="180">
        <f>SUM(SAIXANDULAAN!Y86)</f>
        <v>0</v>
      </c>
      <c r="K22" s="180">
        <f>SUM(SAIXANDULAAN!Z86)</f>
        <v>-50000000</v>
      </c>
      <c r="L22" s="180">
        <f>SUM(SAIXANDULAAN!X82)</f>
        <v>10000000</v>
      </c>
      <c r="M22" s="180">
        <f>SUM(SAIXANDULAAN!Y82)</f>
        <v>28166939.199999999</v>
      </c>
      <c r="N22" s="180">
        <f>SUM(SAIXANDULAAN!Z82)</f>
        <v>18166939.199999999</v>
      </c>
      <c r="O22" s="181">
        <f>SUM(SAIXANDULAAN!X85)</f>
        <v>246228000</v>
      </c>
      <c r="P22" s="181">
        <f>SUM(SAIXANDULAAN!Y85)</f>
        <v>220848160</v>
      </c>
      <c r="Q22" s="181">
        <f>SUM(SAIXANDULAAN!Z85)</f>
        <v>-25379840</v>
      </c>
      <c r="R22" s="34"/>
      <c r="S22" s="217">
        <f t="shared" si="0"/>
        <v>0</v>
      </c>
    </row>
    <row r="23" spans="1:20" ht="12" customHeight="1">
      <c r="A23" s="68">
        <v>9</v>
      </c>
      <c r="B23" s="74" t="s">
        <v>207</v>
      </c>
      <c r="C23" s="180">
        <f>SUM(ULAANBADRAX!X8)</f>
        <v>560565400</v>
      </c>
      <c r="D23" s="180">
        <f>SUM(ULAANBADRAX!Y8)</f>
        <v>558014020</v>
      </c>
      <c r="E23" s="180">
        <f>SUM(ULAANBADRAX!Z8)</f>
        <v>-2551380</v>
      </c>
      <c r="F23" s="180">
        <f>SUM(ULAANBADRAX!X80+ULAANBADRAX!X81)</f>
        <v>0</v>
      </c>
      <c r="G23" s="180">
        <f>SUM(ULAANBADRAX!Y80+ULAANBADRAX!Y81)</f>
        <v>0</v>
      </c>
      <c r="H23" s="180">
        <f>SUM(ULAANBADRAX!Z80+ULAANBADRAX!Z81)</f>
        <v>0</v>
      </c>
      <c r="I23" s="180">
        <f>SUM(ULAANBADRAX!X86)</f>
        <v>5000000</v>
      </c>
      <c r="J23" s="180">
        <f>SUM(ULAANBADRAX!Y86)</f>
        <v>-74028568</v>
      </c>
      <c r="K23" s="180">
        <f>SUM(ULAANBADRAX!Z86)</f>
        <v>-79028568</v>
      </c>
      <c r="L23" s="180">
        <f>SUM(ULAANBADRAX!X82)</f>
        <v>0</v>
      </c>
      <c r="M23" s="180">
        <f>SUM(ULAANBADRAX!Y82)</f>
        <v>107808541</v>
      </c>
      <c r="N23" s="180">
        <f>SUM(ULAANBADRAX!Z82)</f>
        <v>107808541</v>
      </c>
      <c r="O23" s="181">
        <f>SUM(ULAANBADRAX!X85)</f>
        <v>555565400</v>
      </c>
      <c r="P23" s="181">
        <f>SUM(ULAANBADRAX!Y85)</f>
        <v>552383783</v>
      </c>
      <c r="Q23" s="181">
        <f>SUM(ULAANBADRAX!Z85)</f>
        <v>-3181617</v>
      </c>
      <c r="R23" s="34"/>
      <c r="S23" s="217">
        <f t="shared" si="0"/>
        <v>0</v>
      </c>
    </row>
    <row r="24" spans="1:20" ht="12" customHeight="1">
      <c r="A24" s="68">
        <v>10</v>
      </c>
      <c r="B24" s="74" t="s">
        <v>208</v>
      </c>
      <c r="C24" s="180">
        <f>SUM(HATANBULAG!X8)</f>
        <v>923815800</v>
      </c>
      <c r="D24" s="180">
        <f>SUM(HATANBULAG!Y8)</f>
        <v>167127588.80000001</v>
      </c>
      <c r="E24" s="180">
        <f>SUM(HATANBULAG!Z8)</f>
        <v>-756688211.20000005</v>
      </c>
      <c r="F24" s="180">
        <f>SUM(HATANBULAG!X80+HATANBULAG!X81)</f>
        <v>20938500</v>
      </c>
      <c r="G24" s="180">
        <f>SUM(HATANBULAG!Y80+HATANBULAG!Y81)</f>
        <v>0</v>
      </c>
      <c r="H24" s="180">
        <f>SUM(HATANBULAG!Z80+HATANBULAG!Z81)</f>
        <v>-20938500</v>
      </c>
      <c r="I24" s="180">
        <f>SUM(HATANBULAG!X86)</f>
        <v>158968800</v>
      </c>
      <c r="J24" s="180">
        <f>SUM(HATANBULAG!Y86)</f>
        <v>11000000</v>
      </c>
      <c r="K24" s="180">
        <f>SUM(HATANBULAG!Z86)</f>
        <v>-147968800</v>
      </c>
      <c r="L24" s="180">
        <f>SUM(HATANBULAG!X82)</f>
        <v>272929100</v>
      </c>
      <c r="M24" s="180">
        <f>SUM(HATANBULAG!Y82)</f>
        <v>272929080</v>
      </c>
      <c r="N24" s="180">
        <f>SUM(HATANBULAG!Z82)</f>
        <v>-20</v>
      </c>
      <c r="O24" s="181">
        <f>SUM(HATANBULAG!X85)</f>
        <v>470979400</v>
      </c>
      <c r="P24" s="181">
        <f>SUM(HATANBULAG!Y85)</f>
        <v>19000000</v>
      </c>
      <c r="Q24" s="181">
        <f>SUM(HATANBULAG!Z85)</f>
        <v>-451979400</v>
      </c>
      <c r="R24" s="34"/>
      <c r="S24" s="217">
        <f t="shared" si="0"/>
        <v>0</v>
      </c>
    </row>
    <row r="25" spans="1:20" ht="12" customHeight="1">
      <c r="A25" s="68">
        <v>11</v>
      </c>
      <c r="B25" s="74" t="s">
        <v>209</v>
      </c>
      <c r="C25" s="180">
        <f>SUM(HOBSGOL!X8)</f>
        <v>617923300</v>
      </c>
      <c r="D25" s="180">
        <f>SUM(HOBSGOL!Y8)</f>
        <v>256303378</v>
      </c>
      <c r="E25" s="180">
        <f>SUM(HOBSGOL!Z8)</f>
        <v>-361619922</v>
      </c>
      <c r="F25" s="180">
        <f>SUM(HOBSGOL!X80+HOBSGOL!X81)</f>
        <v>0</v>
      </c>
      <c r="G25" s="180">
        <f>SUM(HOBSGOL!Y80+HOBSGOL!Y81)</f>
        <v>0</v>
      </c>
      <c r="H25" s="180">
        <f>SUM(HOBSGOL!Z80+HOBSGOL!Z81)</f>
        <v>0</v>
      </c>
      <c r="I25" s="180">
        <f>SUM(HOBSGOL!X86)</f>
        <v>0</v>
      </c>
      <c r="J25" s="180">
        <f>SUM(HOBSGOL!Y86)</f>
        <v>0</v>
      </c>
      <c r="K25" s="180">
        <f>SUM(HOBSGOL!Z86)</f>
        <v>0</v>
      </c>
      <c r="L25" s="180">
        <f>SUM(HOBSGOL!X82)</f>
        <v>28986400</v>
      </c>
      <c r="M25" s="180">
        <f>SUM(HOBSGOL!Y82)</f>
        <v>48985229</v>
      </c>
      <c r="N25" s="180">
        <f>SUM(HOBSGOL!Z82)</f>
        <v>19998829</v>
      </c>
      <c r="O25" s="181">
        <f>SUM(HOBSGOL!X85)</f>
        <v>588936900</v>
      </c>
      <c r="P25" s="181">
        <f>SUM(HOBSGOL!Y85)</f>
        <v>518364981</v>
      </c>
      <c r="Q25" s="181">
        <f>SUM(HOBSGOL!Z85)</f>
        <v>-70571919</v>
      </c>
      <c r="R25" s="34"/>
      <c r="S25" s="217">
        <f t="shared" si="0"/>
        <v>0</v>
      </c>
    </row>
    <row r="26" spans="1:20" ht="12" customHeight="1">
      <c r="A26" s="68">
        <v>12</v>
      </c>
      <c r="B26" s="74" t="s">
        <v>210</v>
      </c>
      <c r="C26" s="180">
        <f>SUM(ERDENE!X8)</f>
        <v>537103200</v>
      </c>
      <c r="D26" s="180">
        <f>SUM(ERDENE!Y8)</f>
        <v>354672810</v>
      </c>
      <c r="E26" s="180">
        <f>SUM(ERDENE!Z8)</f>
        <v>-182430390</v>
      </c>
      <c r="F26" s="180">
        <f>SUM(ERDENE!X80+ERDENE!X81)</f>
        <v>0</v>
      </c>
      <c r="G26" s="180">
        <f>SUM(ERDENE!Y80+ERDENE!Y81)</f>
        <v>0</v>
      </c>
      <c r="H26" s="180">
        <f>SUM(ERDENE!Z80+ERDENE!Z81)</f>
        <v>0</v>
      </c>
      <c r="I26" s="180">
        <f>SUM(ERDENE!X86)</f>
        <v>21200000</v>
      </c>
      <c r="J26" s="180">
        <f>SUM(ERDENE!Y86)</f>
        <v>30176700</v>
      </c>
      <c r="K26" s="180">
        <f>SUM(ERDENE!Z86)</f>
        <v>8976700</v>
      </c>
      <c r="L26" s="180">
        <f>SUM(ERDENE!X82)</f>
        <v>0</v>
      </c>
      <c r="M26" s="180">
        <f>SUM(ERDENE!Y82)</f>
        <v>53131770</v>
      </c>
      <c r="N26" s="180">
        <f>SUM(ERDENE!Z82)</f>
        <v>53131770</v>
      </c>
      <c r="O26" s="181">
        <f>SUM(ERDENE!X85)</f>
        <v>515903200</v>
      </c>
      <c r="P26" s="181">
        <f>SUM(ERDENE!Y85)</f>
        <v>350754579</v>
      </c>
      <c r="Q26" s="181">
        <f>SUM(ERDENE!Z85)</f>
        <v>-165148621</v>
      </c>
      <c r="R26" s="34"/>
      <c r="S26" s="217">
        <f t="shared" si="0"/>
        <v>0</v>
      </c>
    </row>
    <row r="27" spans="1:20" ht="12" customHeight="1">
      <c r="A27" s="68">
        <v>13</v>
      </c>
      <c r="B27" s="74" t="s">
        <v>211</v>
      </c>
      <c r="C27" s="180">
        <f>SUM(SAINSHAND!CU8+SAINSHAND!P85)</f>
        <v>1433288300</v>
      </c>
      <c r="D27" s="180">
        <f>SUM(SAINSHAND!CV8)</f>
        <v>150424721</v>
      </c>
      <c r="E27" s="180">
        <f>SUM(SAINSHAND!CW8)</f>
        <v>-1282863579</v>
      </c>
      <c r="F27" s="180">
        <f>SUM(ERDENE!X80+ERDENE!X81)</f>
        <v>0</v>
      </c>
      <c r="G27" s="180">
        <f>SUM(ERDENE!Y80+ERDENE!Y81)</f>
        <v>0</v>
      </c>
      <c r="H27" s="180">
        <f>SUM(ERDENE!Z80+ERDENE!Z81)</f>
        <v>0</v>
      </c>
      <c r="I27" s="180">
        <f>SUM(SAINSHAND!CU86)</f>
        <v>12500000</v>
      </c>
      <c r="J27" s="180">
        <f>SUM(SAINSHAND!CV86)</f>
        <v>0</v>
      </c>
      <c r="K27" s="180">
        <f>SUM(SAINSHAND!CW86)</f>
        <v>-12500000</v>
      </c>
      <c r="L27" s="180">
        <f>SUM(SAINSHAND!CX82)</f>
        <v>33973800</v>
      </c>
      <c r="M27" s="180">
        <f>SUM(SAINSHAND!CY82)</f>
        <v>33973862.009999998</v>
      </c>
      <c r="N27" s="180">
        <f>SUM(SAINSHAND!CZ82)</f>
        <v>62.009999997913837</v>
      </c>
      <c r="O27" s="181">
        <f>SUM(SAINSHAND!CX85+SAINSHAND!O85)</f>
        <v>1386814500</v>
      </c>
      <c r="P27" s="181">
        <f>SUM(SAINSHAND!CY85+SAINSHAND!P85)</f>
        <v>144741728</v>
      </c>
      <c r="Q27" s="181">
        <f>SUM(SAINSHAND!CZ85+SAINSHAND!Q85)</f>
        <v>-1242072772</v>
      </c>
      <c r="R27" s="34"/>
      <c r="S27" s="217">
        <f t="shared" si="0"/>
        <v>0</v>
      </c>
    </row>
    <row r="28" spans="1:20" ht="12" customHeight="1">
      <c r="A28" s="68">
        <v>14</v>
      </c>
      <c r="B28" s="74" t="s">
        <v>212</v>
      </c>
      <c r="C28" s="180">
        <f>SUM('ZAMIIN UUD'!BQ8)</f>
        <v>12730282700</v>
      </c>
      <c r="D28" s="180">
        <f>SUM('ZAMIIN UUD'!BR8)</f>
        <v>6697941814</v>
      </c>
      <c r="E28" s="180">
        <f>SUM('ZAMIIN UUD'!BS8)</f>
        <v>-6032340886</v>
      </c>
      <c r="F28" s="180">
        <f>SUM('ZAMIIN UUD'!BQ80+'ZAMIIN UUD'!BQ81)</f>
        <v>0</v>
      </c>
      <c r="G28" s="180">
        <f>SUM('ZAMIIN UUD'!BR80+'ZAMIIN UUD'!BR81)</f>
        <v>0</v>
      </c>
      <c r="H28" s="180">
        <f>SUM('ZAMIIN UUD'!BS80+'ZAMIIN UUD'!BS81)</f>
        <v>0</v>
      </c>
      <c r="I28" s="182">
        <f>SUM('ZAMIIN UUD'!BQ86)</f>
        <v>11139552100</v>
      </c>
      <c r="J28" s="180">
        <f>SUM('ZAMIIN UUD'!BR86)</f>
        <v>7349768662.5799999</v>
      </c>
      <c r="K28" s="180">
        <f>SUM('ZAMIIN UUD'!BS86)</f>
        <v>-3789783437.4200001</v>
      </c>
      <c r="L28" s="180">
        <f>SUM('ZAMIIN UUD'!BT82)</f>
        <v>1590730600</v>
      </c>
      <c r="M28" s="180">
        <f>SUM('ZAMIIN UUD'!BU82)</f>
        <v>0</v>
      </c>
      <c r="N28" s="180">
        <f>SUM('ZAMIIN UUD'!BV82)</f>
        <v>-1590730600</v>
      </c>
      <c r="O28" s="181">
        <f>SUM('ZAMIIN UUD'!BT85)</f>
        <v>0</v>
      </c>
      <c r="P28" s="181">
        <f>SUM('ZAMIIN UUD'!BU85)</f>
        <v>0</v>
      </c>
      <c r="Q28" s="181">
        <f>SUM('ZAMIIN UUD'!BV85)</f>
        <v>0</v>
      </c>
      <c r="R28" s="34"/>
      <c r="S28" s="217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0">
        <f>SUM('AIMAG TOB'!BT8+'AIMAG TOB'!AB85)</f>
        <v>28037644400</v>
      </c>
      <c r="D29" s="180">
        <f>SUM('AIMAG TOB'!BU8)</f>
        <v>1776412297</v>
      </c>
      <c r="E29" s="180">
        <f>SUM('AIMAG TOB'!BV8)</f>
        <v>-26261232103</v>
      </c>
      <c r="F29" s="183">
        <f>SUM('AIMAG TOB'!BT80+'AIMAG TOB'!BT81)</f>
        <v>235020000</v>
      </c>
      <c r="G29" s="183">
        <f>SUM('AIMAG TOB'!BU80+'AIMAG TOB'!BU81)</f>
        <v>6462924</v>
      </c>
      <c r="H29" s="183">
        <f>SUM('AIMAG TOB'!BV80+'AIMAG TOB'!BV81)</f>
        <v>-228557076</v>
      </c>
      <c r="I29" s="180">
        <f>SUM('AIMAG TOB'!BT86)</f>
        <v>0</v>
      </c>
      <c r="J29" s="180">
        <f>SUM('AIMAG TOB'!BU86)</f>
        <v>0</v>
      </c>
      <c r="K29" s="180">
        <f>SUM('AIMAG TOB'!BV86)</f>
        <v>0</v>
      </c>
      <c r="L29" s="183">
        <f>SUM('AIMAG TOB'!BW82)</f>
        <v>2524772900</v>
      </c>
      <c r="M29" s="183">
        <f>SUM('AIMAG TOB'!BX82)</f>
        <v>2524772864.75</v>
      </c>
      <c r="N29" s="183">
        <f>SUM('AIMAG TOB'!BY82)</f>
        <v>-35.25</v>
      </c>
      <c r="O29" s="181">
        <f>+'AIMAG TOB'!BZ85</f>
        <v>25277851500</v>
      </c>
      <c r="P29" s="181">
        <f>+'AIMAG TOB'!CA85</f>
        <v>13935148587</v>
      </c>
      <c r="Q29" s="181">
        <f>+'AIMAG TOB'!CB85</f>
        <v>-11342702913</v>
      </c>
      <c r="R29" s="34"/>
      <c r="S29" s="217">
        <f t="shared" si="0"/>
        <v>0</v>
      </c>
    </row>
    <row r="30" spans="1:20" s="35" customFormat="1" ht="27.75" customHeight="1">
      <c r="A30" s="68"/>
      <c r="B30" s="74" t="s">
        <v>214</v>
      </c>
      <c r="C30" s="183">
        <f t="shared" ref="C30:Q30" si="1">SUM(C15:C29)</f>
        <v>49081581000</v>
      </c>
      <c r="D30" s="183">
        <f t="shared" si="1"/>
        <v>12369756786.299999</v>
      </c>
      <c r="E30" s="183">
        <f t="shared" si="1"/>
        <v>-36711824213.699997</v>
      </c>
      <c r="F30" s="183">
        <f t="shared" si="1"/>
        <v>255958500</v>
      </c>
      <c r="G30" s="183">
        <f t="shared" si="1"/>
        <v>6562924</v>
      </c>
      <c r="H30" s="183">
        <f t="shared" si="1"/>
        <v>-249395576</v>
      </c>
      <c r="I30" s="183">
        <f t="shared" si="1"/>
        <v>11545937900</v>
      </c>
      <c r="J30" s="183">
        <f t="shared" si="1"/>
        <v>7454649496.6800003</v>
      </c>
      <c r="K30" s="183">
        <f t="shared" si="1"/>
        <v>-4091288403.3200002</v>
      </c>
      <c r="L30" s="183">
        <f t="shared" si="1"/>
        <v>4978862800</v>
      </c>
      <c r="M30" s="183">
        <f t="shared" si="1"/>
        <v>3728262713.4499998</v>
      </c>
      <c r="N30" s="183">
        <f t="shared" si="1"/>
        <v>-1250600086.5500002</v>
      </c>
      <c r="O30" s="183">
        <f>SUM(O15:O29)</f>
        <v>32300821800</v>
      </c>
      <c r="P30" s="183">
        <f t="shared" si="1"/>
        <v>17890175303</v>
      </c>
      <c r="Q30" s="183">
        <f t="shared" si="1"/>
        <v>-14410646497</v>
      </c>
      <c r="S30" s="217">
        <f t="shared" si="0"/>
        <v>0</v>
      </c>
    </row>
    <row r="31" spans="1:20">
      <c r="B31" s="36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S31" s="217">
        <f t="shared" si="0"/>
        <v>0</v>
      </c>
    </row>
    <row r="32" spans="1:20">
      <c r="B32" s="36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</row>
    <row r="33" spans="2:19" s="32" customFormat="1">
      <c r="B33" s="36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S33" s="111"/>
    </row>
    <row r="34" spans="2:19" s="32" customFormat="1">
      <c r="B34" s="36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 t="s">
        <v>180</v>
      </c>
      <c r="P34" s="184"/>
      <c r="Q34" s="184"/>
      <c r="S34" s="111"/>
    </row>
    <row r="35" spans="2:19" s="32" customFormat="1">
      <c r="B35" s="36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 t="s">
        <v>181</v>
      </c>
      <c r="P35" s="184"/>
      <c r="Q35" s="184"/>
      <c r="S35" s="111"/>
    </row>
    <row r="36" spans="2:19" s="32" customFormat="1">
      <c r="B36" s="36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S36" s="111"/>
    </row>
    <row r="37" spans="2:19" s="32" customFormat="1">
      <c r="B37" s="36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S37" s="111"/>
    </row>
    <row r="38" spans="2:19" s="32" customFormat="1">
      <c r="B38" s="36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S38" s="111"/>
    </row>
    <row r="39" spans="2:19" s="32" customFormat="1">
      <c r="B39" s="36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S39" s="111"/>
    </row>
    <row r="40" spans="2:19" s="32" customFormat="1">
      <c r="B40" s="36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S40" s="111"/>
    </row>
    <row r="41" spans="2:19" s="32" customFormat="1">
      <c r="B41" s="36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S41" s="111"/>
    </row>
    <row r="42" spans="2:19" s="32" customFormat="1">
      <c r="B42" s="36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S42" s="111"/>
    </row>
    <row r="43" spans="2:19" s="32" customFormat="1">
      <c r="B43" s="36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S43" s="111"/>
    </row>
    <row r="44" spans="2:19" s="32" customFormat="1">
      <c r="B44" s="36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S44" s="111"/>
    </row>
    <row r="45" spans="2:19" s="32" customFormat="1"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S45" s="111"/>
    </row>
    <row r="46" spans="2:19" s="32" customFormat="1">
      <c r="B46" s="36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S46" s="111"/>
    </row>
    <row r="47" spans="2:19" s="32" customFormat="1"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S47" s="111"/>
    </row>
    <row r="48" spans="2:19" s="32" customFormat="1"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S48" s="111"/>
    </row>
    <row r="49" spans="1:17">
      <c r="A49" s="32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</row>
    <row r="50" spans="1:17">
      <c r="A50" s="32"/>
      <c r="B50" s="36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</row>
    <row r="51" spans="1:17">
      <c r="A51" s="32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</row>
    <row r="52" spans="1:17">
      <c r="A52" s="32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</row>
    <row r="53" spans="1:17">
      <c r="A53" s="32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</row>
    <row r="54" spans="1:17">
      <c r="A54" s="32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</row>
    <row r="55" spans="1:17">
      <c r="A55" s="32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</row>
    <row r="56" spans="1:17">
      <c r="A56" s="32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</row>
    <row r="57" spans="1:17">
      <c r="A57" s="32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</row>
    <row r="58" spans="1:17">
      <c r="A58" s="32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</row>
    <row r="59" spans="1:17">
      <c r="A59" s="32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</row>
    <row r="60" spans="1:17">
      <c r="A60" s="32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</row>
    <row r="61" spans="1:17">
      <c r="A61" s="32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</row>
    <row r="62" spans="1:17">
      <c r="A62" s="32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</row>
    <row r="63" spans="1:17">
      <c r="A63" s="32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F9" activePane="bottomRight" state="frozen"/>
      <selection pane="topRight" activeCell="C1" sqref="C1"/>
      <selection pane="bottomLeft" activeCell="A9" sqref="A9"/>
      <selection pane="bottomRight" activeCell="B5" sqref="B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75" t="s">
        <v>295</v>
      </c>
      <c r="C3" s="475"/>
      <c r="D3" s="475"/>
      <c r="E3" s="475"/>
      <c r="F3" s="475"/>
    </row>
    <row r="4" spans="1:41" ht="11.25">
      <c r="B4" s="32" t="str">
        <f>+ALTANSHIREE!B4</f>
        <v>2025.09.01</v>
      </c>
      <c r="AO4" s="111">
        <f>SUM(AN8-AM8)</f>
        <v>-500250260.94000006</v>
      </c>
    </row>
    <row r="5" spans="1:41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167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1" s="52" customFormat="1" ht="11.25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73" t="s">
        <v>122</v>
      </c>
      <c r="B7" s="474"/>
      <c r="C7" s="142"/>
      <c r="D7" s="145">
        <f>SUM(C7+D79-D8)</f>
        <v>15472819.439999998</v>
      </c>
      <c r="E7" s="85">
        <f>SUM(D7-C7)</f>
        <v>15472819.439999998</v>
      </c>
      <c r="F7" s="142"/>
      <c r="G7" s="145">
        <f>SUM(F7+G79-G8)</f>
        <v>65280155.24000001</v>
      </c>
      <c r="H7" s="85">
        <f>SUM(G7-F7)</f>
        <v>65280155.24000001</v>
      </c>
      <c r="I7" s="142"/>
      <c r="J7" s="145">
        <f>SUM(I7+J79-J8)</f>
        <v>4782736.1400000006</v>
      </c>
      <c r="K7" s="85">
        <f>SUM(J7-I7)</f>
        <v>4782736.1400000006</v>
      </c>
      <c r="L7" s="143"/>
      <c r="M7" s="423">
        <f>SUM(L7+M79-M8)</f>
        <v>4594483.4400000013</v>
      </c>
      <c r="N7" s="85">
        <f>SUM(M7-L7)</f>
        <v>4594483.4400000013</v>
      </c>
      <c r="O7" s="143"/>
      <c r="P7" s="423">
        <f>SUM(O7+P79-P8)</f>
        <v>6830964.950000003</v>
      </c>
      <c r="Q7" s="85">
        <f>SUM(P7-O7)</f>
        <v>6830964.950000003</v>
      </c>
      <c r="R7" s="143"/>
      <c r="S7" s="423">
        <f>SUM(R7+S79-S8)</f>
        <v>10704011.730000004</v>
      </c>
      <c r="T7" s="85">
        <f>SUM(S7-R7)</f>
        <v>10704011.730000004</v>
      </c>
      <c r="U7" s="90">
        <f>SUM(C7+F7+I7+L7+O7+R7)</f>
        <v>0</v>
      </c>
      <c r="V7" s="90">
        <f t="shared" ref="V7:W22" si="0">SUM(D7+G7+J7+M7+P7+S7)</f>
        <v>107665170.94000001</v>
      </c>
      <c r="W7" s="90">
        <f t="shared" si="0"/>
        <v>107665170.94000001</v>
      </c>
      <c r="X7" s="143"/>
      <c r="Y7" s="423">
        <f>SUM(X7+Y79-Y8)</f>
        <v>79390239</v>
      </c>
      <c r="Z7" s="85">
        <v>0</v>
      </c>
      <c r="AA7" s="90">
        <f>SUM(X7)</f>
        <v>0</v>
      </c>
      <c r="AB7" s="90">
        <f>SUM(Y7)</f>
        <v>79390239</v>
      </c>
      <c r="AC7" s="90">
        <f t="shared" ref="AC7:AC11" si="1">SUM(Z7)</f>
        <v>0</v>
      </c>
      <c r="AD7" s="142"/>
      <c r="AE7" s="145">
        <f>SUM(AD7+AE79-AE8)</f>
        <v>58742863.560000002</v>
      </c>
      <c r="AF7" s="85">
        <v>0</v>
      </c>
      <c r="AG7" s="142"/>
      <c r="AH7" s="145">
        <f>SUM(AG7+AH79-AH8)</f>
        <v>67543466.650000006</v>
      </c>
      <c r="AI7" s="85">
        <v>0</v>
      </c>
      <c r="AJ7" s="90">
        <f t="shared" ref="AJ7:AL22" si="2">SUM(AD7+AG7)</f>
        <v>0</v>
      </c>
      <c r="AK7" s="90">
        <f t="shared" si="2"/>
        <v>126286330.21000001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313341740.14999998</v>
      </c>
      <c r="AO7" s="90">
        <f t="shared" si="3"/>
        <v>107665170.94000001</v>
      </c>
    </row>
    <row r="8" spans="1:41" ht="11.25">
      <c r="A8" s="55">
        <v>1</v>
      </c>
      <c r="B8" s="56" t="s">
        <v>4</v>
      </c>
      <c r="C8" s="115">
        <f>SUM(C9+C75)</f>
        <v>133079100</v>
      </c>
      <c r="D8" s="115">
        <f>SUM(D9+D75)</f>
        <v>116781280.56</v>
      </c>
      <c r="E8" s="115">
        <f>D8-C8</f>
        <v>-16297819.439999998</v>
      </c>
      <c r="F8" s="115">
        <f>SUM(F9+F75)</f>
        <v>784335200</v>
      </c>
      <c r="G8" s="115">
        <f>SUM(G9+G75)</f>
        <v>699875944.75999999</v>
      </c>
      <c r="H8" s="115">
        <f>G8-F8</f>
        <v>-84459255.24000001</v>
      </c>
      <c r="I8" s="115">
        <f>SUM(I9+I75)</f>
        <v>37194900</v>
      </c>
      <c r="J8" s="115">
        <f>SUM(J9+J75)</f>
        <v>18987963.859999999</v>
      </c>
      <c r="K8" s="115">
        <f>J8-I8</f>
        <v>-18206936.140000001</v>
      </c>
      <c r="L8" s="115">
        <f>SUM(L9+L75)</f>
        <v>35905300</v>
      </c>
      <c r="M8" s="115">
        <f>SUM(M9+M75)</f>
        <v>30339416.559999999</v>
      </c>
      <c r="N8" s="115">
        <f>M8-L8</f>
        <v>-5565883.4400000013</v>
      </c>
      <c r="O8" s="115">
        <f>SUM(O9+O75)</f>
        <v>123527900</v>
      </c>
      <c r="P8" s="115">
        <f>SUM(P9+P75)</f>
        <v>111446435.05</v>
      </c>
      <c r="Q8" s="115">
        <f>P8-O8</f>
        <v>-12081464.950000003</v>
      </c>
      <c r="R8" s="115">
        <f>SUM(R9+R75)</f>
        <v>65486000</v>
      </c>
      <c r="S8" s="115">
        <f>SUM(S9+S75)</f>
        <v>35520488.269999996</v>
      </c>
      <c r="T8" s="115">
        <f>S8-R8</f>
        <v>-29965511.730000004</v>
      </c>
      <c r="U8" s="88">
        <f t="shared" ref="U8:W57" si="4">SUM(C8+F8+I8+L8+O8+R8)</f>
        <v>1179528400</v>
      </c>
      <c r="V8" s="88">
        <f t="shared" si="0"/>
        <v>1012951529.0599998</v>
      </c>
      <c r="W8" s="88">
        <f t="shared" si="0"/>
        <v>-166576870.94</v>
      </c>
      <c r="X8" s="86">
        <f>SUM(X9+X75)</f>
        <v>537103200</v>
      </c>
      <c r="Y8" s="86">
        <f>SUM(Y9+Y75)</f>
        <v>354672810</v>
      </c>
      <c r="Z8" s="160">
        <f t="shared" ref="Z8" si="5">SUM(Y8-X8)</f>
        <v>-182430390</v>
      </c>
      <c r="AA8" s="88">
        <f t="shared" ref="AA8:AB11" si="6">SUM(X8)</f>
        <v>537103200</v>
      </c>
      <c r="AB8" s="88">
        <f t="shared" si="6"/>
        <v>354672810</v>
      </c>
      <c r="AC8" s="88">
        <f t="shared" si="1"/>
        <v>-182430390</v>
      </c>
      <c r="AD8" s="115">
        <f>SUM(AD9+AD75)</f>
        <v>138600000</v>
      </c>
      <c r="AE8" s="115">
        <f>SUM(AE9+AE75)</f>
        <v>52150000</v>
      </c>
      <c r="AF8" s="115">
        <f>AE8-AD8</f>
        <v>-86450000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203393000</v>
      </c>
      <c r="AK8" s="88">
        <f t="shared" si="2"/>
        <v>52150000</v>
      </c>
      <c r="AL8" s="88">
        <f t="shared" si="2"/>
        <v>-151243000</v>
      </c>
      <c r="AM8" s="88">
        <f>SUM(U8+AA8+AJ8)</f>
        <v>1920024600</v>
      </c>
      <c r="AN8" s="88">
        <f t="shared" si="3"/>
        <v>1419774339.0599999</v>
      </c>
      <c r="AO8" s="88">
        <f t="shared" si="3"/>
        <v>-500250260.94</v>
      </c>
    </row>
    <row r="9" spans="1:41" ht="11.25">
      <c r="A9" s="55">
        <v>2</v>
      </c>
      <c r="B9" s="56" t="s">
        <v>5</v>
      </c>
      <c r="C9" s="86">
        <f>SUM(C10+C63+C66)</f>
        <v>133079100</v>
      </c>
      <c r="D9" s="86">
        <f t="shared" ref="D9:S9" si="7">SUM(D10+D63+D66)</f>
        <v>116781280.56</v>
      </c>
      <c r="E9" s="86">
        <f t="shared" ref="E9:E75" si="8">D9-C9</f>
        <v>-16297819.439999998</v>
      </c>
      <c r="F9" s="86">
        <f t="shared" si="7"/>
        <v>784335200</v>
      </c>
      <c r="G9" s="86">
        <f t="shared" si="7"/>
        <v>699875944.75999999</v>
      </c>
      <c r="H9" s="86">
        <f t="shared" ref="H9:H75" si="9">G9-F9</f>
        <v>-84459255.24000001</v>
      </c>
      <c r="I9" s="86">
        <f t="shared" si="7"/>
        <v>37194900</v>
      </c>
      <c r="J9" s="86">
        <f t="shared" si="7"/>
        <v>18987963.859999999</v>
      </c>
      <c r="K9" s="86">
        <f t="shared" ref="K9:K75" si="10">J9-I9</f>
        <v>-18206936.140000001</v>
      </c>
      <c r="L9" s="86">
        <f t="shared" si="7"/>
        <v>35905300</v>
      </c>
      <c r="M9" s="86">
        <f t="shared" si="7"/>
        <v>30339416.559999999</v>
      </c>
      <c r="N9" s="86">
        <f t="shared" ref="N9:N75" si="11">M9-L9</f>
        <v>-5565883.4400000013</v>
      </c>
      <c r="O9" s="86">
        <f t="shared" si="7"/>
        <v>123527900</v>
      </c>
      <c r="P9" s="86">
        <f t="shared" si="7"/>
        <v>111446435.05</v>
      </c>
      <c r="Q9" s="86">
        <f t="shared" ref="Q9:Q75" si="12">P9-O9</f>
        <v>-12081464.950000003</v>
      </c>
      <c r="R9" s="86">
        <f t="shared" si="7"/>
        <v>65486000</v>
      </c>
      <c r="S9" s="86">
        <f t="shared" si="7"/>
        <v>35520488.269999996</v>
      </c>
      <c r="T9" s="86">
        <f t="shared" ref="T9:T75" si="13">S9-R9</f>
        <v>-29965511.730000004</v>
      </c>
      <c r="U9" s="88">
        <f t="shared" si="4"/>
        <v>1179528400</v>
      </c>
      <c r="V9" s="88">
        <f t="shared" si="0"/>
        <v>1012951529.0599998</v>
      </c>
      <c r="W9" s="88">
        <f t="shared" si="0"/>
        <v>-166576870.94</v>
      </c>
      <c r="X9" s="86">
        <f t="shared" ref="X9:Y9" si="14">SUM(X10+X63+X66)</f>
        <v>537103200</v>
      </c>
      <c r="Y9" s="86">
        <f t="shared" si="14"/>
        <v>354672810</v>
      </c>
      <c r="Z9" s="86">
        <f t="shared" ref="Z9:Z75" si="15">Y9-X9</f>
        <v>-182430390</v>
      </c>
      <c r="AA9" s="88">
        <f t="shared" si="6"/>
        <v>537103200</v>
      </c>
      <c r="AB9" s="88">
        <f t="shared" si="6"/>
        <v>354672810</v>
      </c>
      <c r="AC9" s="88">
        <f t="shared" si="1"/>
        <v>-182430390</v>
      </c>
      <c r="AD9" s="86">
        <f t="shared" ref="AD9:AE9" si="16">SUM(AD10+AD63+AD66)</f>
        <v>138600000</v>
      </c>
      <c r="AE9" s="86">
        <f t="shared" si="16"/>
        <v>52150000</v>
      </c>
      <c r="AF9" s="86">
        <f t="shared" ref="AF9:AF75" si="17">AE9-AD9</f>
        <v>-86450000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203393000</v>
      </c>
      <c r="AK9" s="88">
        <f t="shared" si="2"/>
        <v>52150000</v>
      </c>
      <c r="AL9" s="88">
        <f t="shared" si="2"/>
        <v>-151243000</v>
      </c>
      <c r="AM9" s="88">
        <f t="shared" ref="AM9:AM75" si="20">SUM(U9+AA9+AJ9)</f>
        <v>1920024600</v>
      </c>
      <c r="AN9" s="88">
        <f t="shared" si="3"/>
        <v>1419774339.0599999</v>
      </c>
      <c r="AO9" s="88">
        <f t="shared" si="3"/>
        <v>-500250260.94</v>
      </c>
    </row>
    <row r="10" spans="1:41" ht="11.25">
      <c r="A10" s="55">
        <v>3</v>
      </c>
      <c r="B10" s="56" t="s">
        <v>6</v>
      </c>
      <c r="C10" s="86">
        <f>SUM(C11+C17+C23+C28+C35+C39+C44+C48+C58)</f>
        <v>133079100</v>
      </c>
      <c r="D10" s="86">
        <f t="shared" ref="D10:S10" si="21">SUM(D11+D17+D23+D28+D35+D39+D44+D48+D58)</f>
        <v>116781280.56</v>
      </c>
      <c r="E10" s="86">
        <f t="shared" si="8"/>
        <v>-16297819.439999998</v>
      </c>
      <c r="F10" s="86">
        <f t="shared" si="21"/>
        <v>784335200</v>
      </c>
      <c r="G10" s="86">
        <f t="shared" si="21"/>
        <v>699875944.75999999</v>
      </c>
      <c r="H10" s="86">
        <f t="shared" si="9"/>
        <v>-84459255.24000001</v>
      </c>
      <c r="I10" s="86">
        <f t="shared" si="21"/>
        <v>37194900</v>
      </c>
      <c r="J10" s="86">
        <f t="shared" si="21"/>
        <v>18987963.859999999</v>
      </c>
      <c r="K10" s="86">
        <f t="shared" si="10"/>
        <v>-18206936.140000001</v>
      </c>
      <c r="L10" s="86">
        <f t="shared" si="21"/>
        <v>35905300</v>
      </c>
      <c r="M10" s="86">
        <f t="shared" si="21"/>
        <v>30339416.559999999</v>
      </c>
      <c r="N10" s="86">
        <f t="shared" si="11"/>
        <v>-5565883.4400000013</v>
      </c>
      <c r="O10" s="86">
        <f t="shared" si="21"/>
        <v>123527900</v>
      </c>
      <c r="P10" s="86">
        <f t="shared" si="21"/>
        <v>111446435.05</v>
      </c>
      <c r="Q10" s="86">
        <f t="shared" si="12"/>
        <v>-12081464.950000003</v>
      </c>
      <c r="R10" s="86">
        <f t="shared" si="21"/>
        <v>65486000</v>
      </c>
      <c r="S10" s="86">
        <f t="shared" si="21"/>
        <v>35520488.269999996</v>
      </c>
      <c r="T10" s="86">
        <f t="shared" si="13"/>
        <v>-29965511.730000004</v>
      </c>
      <c r="U10" s="88">
        <f t="shared" si="4"/>
        <v>1179528400</v>
      </c>
      <c r="V10" s="88">
        <f t="shared" si="0"/>
        <v>1012951529.0599998</v>
      </c>
      <c r="W10" s="88">
        <f t="shared" si="0"/>
        <v>-166576870.94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138600000</v>
      </c>
      <c r="AE10" s="86">
        <f t="shared" si="23"/>
        <v>52150000</v>
      </c>
      <c r="AF10" s="86">
        <f t="shared" si="17"/>
        <v>-86450000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203393000</v>
      </c>
      <c r="AK10" s="88">
        <f t="shared" si="2"/>
        <v>52150000</v>
      </c>
      <c r="AL10" s="88">
        <f t="shared" si="2"/>
        <v>-151243000</v>
      </c>
      <c r="AM10" s="88">
        <f t="shared" si="20"/>
        <v>1382921400</v>
      </c>
      <c r="AN10" s="88">
        <f t="shared" si="3"/>
        <v>1065101529.0599998</v>
      </c>
      <c r="AO10" s="88">
        <f t="shared" si="3"/>
        <v>-317819870.94</v>
      </c>
    </row>
    <row r="11" spans="1:41" ht="11.25">
      <c r="A11" s="55">
        <v>4</v>
      </c>
      <c r="B11" s="56" t="s">
        <v>7</v>
      </c>
      <c r="C11" s="86">
        <f t="shared" ref="C11:S11" si="25">SUM(C12:C16)</f>
        <v>104741600</v>
      </c>
      <c r="D11" s="86">
        <f t="shared" si="25"/>
        <v>96524230.560000002</v>
      </c>
      <c r="E11" s="86">
        <f t="shared" si="8"/>
        <v>-8217369.4399999976</v>
      </c>
      <c r="F11" s="86">
        <f t="shared" si="25"/>
        <v>569240100</v>
      </c>
      <c r="G11" s="86">
        <f t="shared" si="25"/>
        <v>511368316.23000002</v>
      </c>
      <c r="H11" s="86">
        <f t="shared" si="9"/>
        <v>-57871783.769999981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673981700</v>
      </c>
      <c r="V11" s="88">
        <f t="shared" si="0"/>
        <v>607892546.78999996</v>
      </c>
      <c r="W11" s="88">
        <f t="shared" si="0"/>
        <v>-66089153.209999979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673981700</v>
      </c>
      <c r="AN11" s="88">
        <f t="shared" si="3"/>
        <v>607892546.78999996</v>
      </c>
      <c r="AO11" s="88">
        <f t="shared" si="3"/>
        <v>-66089153.209999979</v>
      </c>
    </row>
    <row r="12" spans="1:41" ht="12.75">
      <c r="A12" s="13">
        <v>5</v>
      </c>
      <c r="B12" s="15" t="s">
        <v>8</v>
      </c>
      <c r="C12" s="396">
        <v>43349600</v>
      </c>
      <c r="D12" s="396">
        <v>47150210.850000001</v>
      </c>
      <c r="E12" s="82">
        <f t="shared" si="8"/>
        <v>3800610.8500000015</v>
      </c>
      <c r="F12" s="396">
        <v>279331200</v>
      </c>
      <c r="G12" s="396">
        <v>243670942.94</v>
      </c>
      <c r="H12" s="82">
        <f t="shared" si="9"/>
        <v>-35660257.060000002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322680800</v>
      </c>
      <c r="V12" s="140">
        <f t="shared" si="0"/>
        <v>290821153.79000002</v>
      </c>
      <c r="W12" s="140">
        <f t="shared" si="0"/>
        <v>-31859646.210000001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322680800</v>
      </c>
      <c r="AN12" s="89">
        <f t="shared" si="3"/>
        <v>290821153.79000002</v>
      </c>
      <c r="AO12" s="89">
        <f t="shared" si="3"/>
        <v>-31859646.210000001</v>
      </c>
    </row>
    <row r="13" spans="1:41" ht="12.75">
      <c r="A13" s="13">
        <v>6</v>
      </c>
      <c r="B13" s="15" t="s">
        <v>10</v>
      </c>
      <c r="C13" s="396">
        <v>41411100</v>
      </c>
      <c r="D13" s="396">
        <v>33604090.210000001</v>
      </c>
      <c r="E13" s="82">
        <f t="shared" si="8"/>
        <v>-7807009.7899999991</v>
      </c>
      <c r="F13" s="396">
        <v>199199200</v>
      </c>
      <c r="G13" s="396">
        <v>193898428.78</v>
      </c>
      <c r="H13" s="82">
        <f t="shared" si="9"/>
        <v>-5300771.2199999988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240610300</v>
      </c>
      <c r="V13" s="140">
        <f t="shared" si="0"/>
        <v>227502518.99000001</v>
      </c>
      <c r="W13" s="140">
        <f t="shared" si="0"/>
        <v>-13107781.009999998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240610300</v>
      </c>
      <c r="AN13" s="89">
        <f t="shared" si="3"/>
        <v>227502518.99000001</v>
      </c>
      <c r="AO13" s="89">
        <f t="shared" si="3"/>
        <v>-13107781.009999998</v>
      </c>
    </row>
    <row r="14" spans="1:41" ht="12.75">
      <c r="A14" s="13">
        <v>7</v>
      </c>
      <c r="B14" s="15" t="s">
        <v>11</v>
      </c>
      <c r="C14" s="396">
        <v>4666800</v>
      </c>
      <c r="D14" s="396">
        <v>4090000</v>
      </c>
      <c r="E14" s="82">
        <f t="shared" si="8"/>
        <v>-576800</v>
      </c>
      <c r="F14" s="396">
        <v>50980000</v>
      </c>
      <c r="G14" s="396">
        <v>38198137.909999996</v>
      </c>
      <c r="H14" s="82">
        <f t="shared" si="9"/>
        <v>-12781862.090000004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55646800</v>
      </c>
      <c r="V14" s="140">
        <f t="shared" si="0"/>
        <v>42288137.909999996</v>
      </c>
      <c r="W14" s="140">
        <f t="shared" si="0"/>
        <v>-13358662.090000004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55646800</v>
      </c>
      <c r="AN14" s="89">
        <f t="shared" si="3"/>
        <v>42288137.909999996</v>
      </c>
      <c r="AO14" s="89">
        <f t="shared" si="3"/>
        <v>-13358662.090000004</v>
      </c>
    </row>
    <row r="15" spans="1:41" ht="12.75">
      <c r="A15" s="13">
        <v>8</v>
      </c>
      <c r="B15" s="15" t="s">
        <v>12</v>
      </c>
      <c r="C15" s="397">
        <v>15314100</v>
      </c>
      <c r="D15" s="397">
        <v>11679929.5</v>
      </c>
      <c r="E15" s="82">
        <f t="shared" si="8"/>
        <v>-3634170.5</v>
      </c>
      <c r="F15" s="397">
        <v>20721700</v>
      </c>
      <c r="G15" s="396">
        <v>23720806.600000001</v>
      </c>
      <c r="H15" s="82">
        <f t="shared" si="9"/>
        <v>2999106.6000000015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36035800</v>
      </c>
      <c r="V15" s="140">
        <f t="shared" si="0"/>
        <v>35400736.100000001</v>
      </c>
      <c r="W15" s="140">
        <f t="shared" si="0"/>
        <v>-635063.89999999851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36035800</v>
      </c>
      <c r="AN15" s="89">
        <f t="shared" si="3"/>
        <v>35400736.100000001</v>
      </c>
      <c r="AO15" s="89">
        <f t="shared" si="3"/>
        <v>-635063.89999999851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396">
        <v>19008000</v>
      </c>
      <c r="G16" s="397">
        <v>11880000</v>
      </c>
      <c r="H16" s="82">
        <f t="shared" si="9"/>
        <v>-7128000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19008000</v>
      </c>
      <c r="V16" s="140">
        <f t="shared" si="0"/>
        <v>11880000</v>
      </c>
      <c r="W16" s="140">
        <f t="shared" si="0"/>
        <v>-7128000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19008000</v>
      </c>
      <c r="AN16" s="89">
        <f t="shared" si="3"/>
        <v>11880000</v>
      </c>
      <c r="AO16" s="89">
        <f t="shared" si="3"/>
        <v>-7128000</v>
      </c>
    </row>
    <row r="17" spans="1:41" ht="12.75">
      <c r="A17" s="55">
        <v>10</v>
      </c>
      <c r="B17" s="56" t="s">
        <v>16</v>
      </c>
      <c r="C17" s="86">
        <f>SUM(C18:C22)</f>
        <v>11980200</v>
      </c>
      <c r="D17" s="86">
        <f t="shared" ref="D17:S17" si="30">SUM(D18:D22)</f>
        <v>11220900</v>
      </c>
      <c r="E17" s="86">
        <f t="shared" si="8"/>
        <v>-759300</v>
      </c>
      <c r="F17" s="86">
        <f t="shared" si="30"/>
        <v>71155300</v>
      </c>
      <c r="G17" s="86">
        <f t="shared" si="30"/>
        <v>67068700</v>
      </c>
      <c r="H17" s="86">
        <f t="shared" si="9"/>
        <v>-4086600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83135500</v>
      </c>
      <c r="V17" s="88">
        <f t="shared" si="0"/>
        <v>78289600</v>
      </c>
      <c r="W17" s="88">
        <f t="shared" si="0"/>
        <v>-4845900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83135500</v>
      </c>
      <c r="AN17" s="88">
        <f t="shared" si="3"/>
        <v>78289600</v>
      </c>
      <c r="AO17" s="88">
        <f t="shared" si="3"/>
        <v>-4845900</v>
      </c>
    </row>
    <row r="18" spans="1:41" ht="12.75">
      <c r="A18" s="13">
        <v>11</v>
      </c>
      <c r="B18" s="15" t="s">
        <v>13</v>
      </c>
      <c r="C18" s="396">
        <v>8390700</v>
      </c>
      <c r="D18" s="397">
        <v>7856400</v>
      </c>
      <c r="E18" s="82">
        <f t="shared" si="8"/>
        <v>-534300</v>
      </c>
      <c r="F18" s="396">
        <v>48246600</v>
      </c>
      <c r="G18" s="397">
        <v>45882900</v>
      </c>
      <c r="H18" s="82">
        <f t="shared" si="9"/>
        <v>-2363700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56637300</v>
      </c>
      <c r="V18" s="140">
        <f t="shared" si="0"/>
        <v>53739300</v>
      </c>
      <c r="W18" s="140">
        <f t="shared" si="0"/>
        <v>-2898000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56637300</v>
      </c>
      <c r="AN18" s="89">
        <f t="shared" si="3"/>
        <v>53739300</v>
      </c>
      <c r="AO18" s="89">
        <f t="shared" si="3"/>
        <v>-2898000</v>
      </c>
    </row>
    <row r="19" spans="1:41" ht="12.75">
      <c r="A19" s="13">
        <v>12</v>
      </c>
      <c r="B19" s="15" t="s">
        <v>14</v>
      </c>
      <c r="C19" s="396">
        <v>897500</v>
      </c>
      <c r="D19" s="397">
        <v>841200</v>
      </c>
      <c r="E19" s="82">
        <f t="shared" si="8"/>
        <v>-56300</v>
      </c>
      <c r="F19" s="396">
        <v>5692900</v>
      </c>
      <c r="G19" s="397">
        <v>5365900</v>
      </c>
      <c r="H19" s="82">
        <f t="shared" si="9"/>
        <v>-327000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6590400</v>
      </c>
      <c r="V19" s="140">
        <f t="shared" si="0"/>
        <v>6207100</v>
      </c>
      <c r="W19" s="140">
        <f t="shared" si="0"/>
        <v>-383300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6590400</v>
      </c>
      <c r="AN19" s="89">
        <f t="shared" si="3"/>
        <v>6207100</v>
      </c>
      <c r="AO19" s="89">
        <f t="shared" si="3"/>
        <v>-383300</v>
      </c>
    </row>
    <row r="20" spans="1:41" ht="12.75">
      <c r="A20" s="13">
        <v>13</v>
      </c>
      <c r="B20" s="15" t="s">
        <v>15</v>
      </c>
      <c r="C20" s="396">
        <v>387900</v>
      </c>
      <c r="D20" s="397">
        <v>383800</v>
      </c>
      <c r="E20" s="82">
        <f t="shared" si="8"/>
        <v>-4100</v>
      </c>
      <c r="F20" s="396">
        <v>2915700</v>
      </c>
      <c r="G20" s="397">
        <v>2683100</v>
      </c>
      <c r="H20" s="82">
        <f t="shared" si="9"/>
        <v>-232600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3303600</v>
      </c>
      <c r="V20" s="140">
        <f t="shared" si="0"/>
        <v>3066900</v>
      </c>
      <c r="W20" s="140">
        <f t="shared" si="0"/>
        <v>-236700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3303600</v>
      </c>
      <c r="AN20" s="89">
        <f t="shared" si="3"/>
        <v>3066900</v>
      </c>
      <c r="AO20" s="89">
        <f t="shared" si="3"/>
        <v>-236700</v>
      </c>
    </row>
    <row r="21" spans="1:41" ht="12.75">
      <c r="A21" s="13">
        <v>14</v>
      </c>
      <c r="B21" s="15" t="s">
        <v>17</v>
      </c>
      <c r="C21" s="396">
        <v>509300</v>
      </c>
      <c r="D21" s="397">
        <v>481200</v>
      </c>
      <c r="E21" s="82">
        <f t="shared" si="8"/>
        <v>-28100</v>
      </c>
      <c r="F21" s="396">
        <v>2915700</v>
      </c>
      <c r="G21" s="397">
        <v>2683100</v>
      </c>
      <c r="H21" s="82">
        <f t="shared" si="9"/>
        <v>-232600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3425000</v>
      </c>
      <c r="V21" s="140">
        <f t="shared" si="0"/>
        <v>3164300</v>
      </c>
      <c r="W21" s="140">
        <f t="shared" si="0"/>
        <v>-260700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3425000</v>
      </c>
      <c r="AN21" s="89">
        <f t="shared" si="3"/>
        <v>3164300</v>
      </c>
      <c r="AO21" s="89">
        <f t="shared" si="3"/>
        <v>-260700</v>
      </c>
    </row>
    <row r="22" spans="1:41" ht="12.75">
      <c r="A22" s="13">
        <v>15</v>
      </c>
      <c r="B22" s="15" t="s">
        <v>18</v>
      </c>
      <c r="C22" s="396">
        <v>1794800</v>
      </c>
      <c r="D22" s="397">
        <v>1658300</v>
      </c>
      <c r="E22" s="82">
        <f t="shared" si="8"/>
        <v>-136500</v>
      </c>
      <c r="F22" s="396">
        <v>11384400</v>
      </c>
      <c r="G22" s="397">
        <v>10453700</v>
      </c>
      <c r="H22" s="82">
        <f t="shared" si="9"/>
        <v>-930700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13179200</v>
      </c>
      <c r="V22" s="140">
        <f t="shared" si="0"/>
        <v>12112000</v>
      </c>
      <c r="W22" s="140">
        <f t="shared" si="0"/>
        <v>-1067200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13179200</v>
      </c>
      <c r="AN22" s="89">
        <f t="shared" si="3"/>
        <v>12112000</v>
      </c>
      <c r="AO22" s="89">
        <f t="shared" si="3"/>
        <v>-1067200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51770600</v>
      </c>
      <c r="G23" s="86">
        <f t="shared" si="33"/>
        <v>50209128.530000001</v>
      </c>
      <c r="H23" s="86">
        <f t="shared" si="9"/>
        <v>-1561471.4699999988</v>
      </c>
      <c r="I23" s="86">
        <f t="shared" si="33"/>
        <v>35194900</v>
      </c>
      <c r="J23" s="86">
        <f t="shared" si="33"/>
        <v>16987963.859999999</v>
      </c>
      <c r="K23" s="86">
        <f t="shared" si="10"/>
        <v>-18206936.140000001</v>
      </c>
      <c r="L23" s="86">
        <f t="shared" si="33"/>
        <v>32905300</v>
      </c>
      <c r="M23" s="86">
        <f t="shared" si="33"/>
        <v>29344416.559999999</v>
      </c>
      <c r="N23" s="86">
        <f t="shared" si="11"/>
        <v>-3560883.4400000013</v>
      </c>
      <c r="O23" s="86">
        <f t="shared" si="33"/>
        <v>120527900</v>
      </c>
      <c r="P23" s="86">
        <f t="shared" si="33"/>
        <v>111272435.05</v>
      </c>
      <c r="Q23" s="86">
        <f t="shared" si="12"/>
        <v>-9255464.950000003</v>
      </c>
      <c r="R23" s="86">
        <f t="shared" si="33"/>
        <v>62486000</v>
      </c>
      <c r="S23" s="86">
        <f t="shared" si="33"/>
        <v>34531488.269999996</v>
      </c>
      <c r="T23" s="100">
        <f t="shared" si="13"/>
        <v>-27954511.730000004</v>
      </c>
      <c r="U23" s="88">
        <f t="shared" si="4"/>
        <v>302884700</v>
      </c>
      <c r="V23" s="88">
        <f t="shared" si="4"/>
        <v>242345432.26999998</v>
      </c>
      <c r="W23" s="88">
        <f t="shared" si="4"/>
        <v>-60539267.730000004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302884700</v>
      </c>
      <c r="AN23" s="88">
        <f t="shared" ref="AN23:AO74" si="35">SUM(V23+AB23+AK23)</f>
        <v>242345432.26999998</v>
      </c>
      <c r="AO23" s="88">
        <f t="shared" si="35"/>
        <v>-60539267.730000004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396">
        <v>8111700</v>
      </c>
      <c r="G24" s="396">
        <v>15738670.529999999</v>
      </c>
      <c r="H24" s="82">
        <f t="shared" si="9"/>
        <v>7626970.5299999993</v>
      </c>
      <c r="I24" s="396">
        <v>5346900</v>
      </c>
      <c r="J24" s="397">
        <v>5198631.8600000003</v>
      </c>
      <c r="K24" s="82">
        <f t="shared" si="10"/>
        <v>-148268.13999999966</v>
      </c>
      <c r="L24" s="396">
        <v>5057900</v>
      </c>
      <c r="M24" s="396">
        <v>5273438.5599999996</v>
      </c>
      <c r="N24" s="82">
        <f t="shared" si="11"/>
        <v>215538.55999999959</v>
      </c>
      <c r="O24" s="396">
        <v>14413500</v>
      </c>
      <c r="P24" s="396">
        <v>12855354.050000001</v>
      </c>
      <c r="Q24" s="82">
        <f t="shared" si="12"/>
        <v>-1558145.9499999993</v>
      </c>
      <c r="R24" s="396">
        <v>6760000</v>
      </c>
      <c r="S24" s="397">
        <v>4126703.27</v>
      </c>
      <c r="T24" s="101">
        <f t="shared" si="13"/>
        <v>-2633296.73</v>
      </c>
      <c r="U24" s="140">
        <f t="shared" si="4"/>
        <v>39690000</v>
      </c>
      <c r="V24" s="140">
        <f t="shared" si="4"/>
        <v>43192798.270000003</v>
      </c>
      <c r="W24" s="140">
        <f t="shared" si="4"/>
        <v>3502798.27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39690000</v>
      </c>
      <c r="AN24" s="89">
        <f t="shared" si="35"/>
        <v>43192798.270000003</v>
      </c>
      <c r="AO24" s="89">
        <f t="shared" si="35"/>
        <v>3502798.27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396">
        <v>40505300</v>
      </c>
      <c r="G25" s="396">
        <v>29374900</v>
      </c>
      <c r="H25" s="82">
        <f t="shared" si="9"/>
        <v>-11130400</v>
      </c>
      <c r="I25" s="396">
        <v>29348000</v>
      </c>
      <c r="J25" s="397">
        <v>11789332</v>
      </c>
      <c r="K25" s="82">
        <f t="shared" si="10"/>
        <v>-17558668</v>
      </c>
      <c r="L25" s="396">
        <v>25740000</v>
      </c>
      <c r="M25" s="397">
        <v>22877332</v>
      </c>
      <c r="N25" s="82">
        <f t="shared" si="11"/>
        <v>-2862668</v>
      </c>
      <c r="O25" s="396">
        <v>98034400</v>
      </c>
      <c r="P25" s="397">
        <v>88471572</v>
      </c>
      <c r="Q25" s="82">
        <f t="shared" si="12"/>
        <v>-9562828</v>
      </c>
      <c r="R25" s="396">
        <v>46926000</v>
      </c>
      <c r="S25" s="397">
        <v>28735040</v>
      </c>
      <c r="T25" s="101">
        <f t="shared" si="13"/>
        <v>-18190960</v>
      </c>
      <c r="U25" s="140">
        <f t="shared" si="4"/>
        <v>240553700</v>
      </c>
      <c r="V25" s="140">
        <f t="shared" si="4"/>
        <v>181248176</v>
      </c>
      <c r="W25" s="140">
        <f t="shared" si="4"/>
        <v>-59305524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240553700</v>
      </c>
      <c r="AN25" s="89">
        <f t="shared" si="35"/>
        <v>181248176</v>
      </c>
      <c r="AO25" s="89">
        <f t="shared" si="35"/>
        <v>-59305524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396">
        <v>3153600</v>
      </c>
      <c r="G26" s="397">
        <v>5095558</v>
      </c>
      <c r="H26" s="82">
        <f t="shared" si="9"/>
        <v>1941958</v>
      </c>
      <c r="I26" s="396">
        <v>500000</v>
      </c>
      <c r="J26" s="397">
        <v>0</v>
      </c>
      <c r="K26" s="82">
        <f t="shared" si="10"/>
        <v>-500000</v>
      </c>
      <c r="L26" s="396">
        <v>2107400</v>
      </c>
      <c r="M26" s="396">
        <v>1193646</v>
      </c>
      <c r="N26" s="82">
        <f t="shared" si="11"/>
        <v>-913754</v>
      </c>
      <c r="O26" s="396">
        <v>8080000</v>
      </c>
      <c r="P26" s="396">
        <v>9945509</v>
      </c>
      <c r="Q26" s="82">
        <f t="shared" si="12"/>
        <v>1865509</v>
      </c>
      <c r="R26" s="396">
        <v>8800000</v>
      </c>
      <c r="S26" s="396">
        <v>1669745</v>
      </c>
      <c r="T26" s="101">
        <f t="shared" si="13"/>
        <v>-7130255</v>
      </c>
      <c r="U26" s="140">
        <f t="shared" si="4"/>
        <v>22641000</v>
      </c>
      <c r="V26" s="140">
        <f t="shared" si="4"/>
        <v>17904458</v>
      </c>
      <c r="W26" s="140">
        <f t="shared" si="4"/>
        <v>-4736542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22641000</v>
      </c>
      <c r="AN26" s="89">
        <f t="shared" si="35"/>
        <v>17904458</v>
      </c>
      <c r="AO26" s="89">
        <f t="shared" si="35"/>
        <v>-4736542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2914100</v>
      </c>
      <c r="D28" s="86">
        <f t="shared" si="37"/>
        <v>2066150</v>
      </c>
      <c r="E28" s="86">
        <f t="shared" si="8"/>
        <v>-847950</v>
      </c>
      <c r="F28" s="86">
        <f t="shared" si="37"/>
        <v>12020900</v>
      </c>
      <c r="G28" s="86">
        <f t="shared" si="37"/>
        <v>10585260</v>
      </c>
      <c r="H28" s="86">
        <f t="shared" si="9"/>
        <v>-1435640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14935000</v>
      </c>
      <c r="V28" s="88">
        <f t="shared" si="4"/>
        <v>12651410</v>
      </c>
      <c r="W28" s="88">
        <f t="shared" si="4"/>
        <v>-2283590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14935000</v>
      </c>
      <c r="AN28" s="88">
        <f t="shared" si="35"/>
        <v>12651410</v>
      </c>
      <c r="AO28" s="88">
        <f t="shared" si="35"/>
        <v>-2283590</v>
      </c>
    </row>
    <row r="29" spans="1:41" ht="12.75">
      <c r="A29" s="13">
        <v>22</v>
      </c>
      <c r="B29" s="1" t="s">
        <v>22</v>
      </c>
      <c r="C29" s="396">
        <v>382000</v>
      </c>
      <c r="D29" s="397">
        <v>165500</v>
      </c>
      <c r="E29" s="82">
        <f t="shared" si="8"/>
        <v>-216500</v>
      </c>
      <c r="F29" s="396">
        <v>1175600</v>
      </c>
      <c r="G29" s="397">
        <v>1350700</v>
      </c>
      <c r="H29" s="82">
        <f t="shared" si="9"/>
        <v>175100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1557600</v>
      </c>
      <c r="V29" s="140">
        <f t="shared" si="4"/>
        <v>1516200</v>
      </c>
      <c r="W29" s="140">
        <f t="shared" si="4"/>
        <v>-41400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1557600</v>
      </c>
      <c r="AN29" s="89">
        <f t="shared" si="35"/>
        <v>1516200</v>
      </c>
      <c r="AO29" s="89">
        <f t="shared" si="35"/>
        <v>-41400</v>
      </c>
    </row>
    <row r="30" spans="1:41" ht="12.75">
      <c r="A30" s="13">
        <v>23</v>
      </c>
      <c r="B30" s="1" t="s">
        <v>23</v>
      </c>
      <c r="C30" s="396">
        <v>2069600</v>
      </c>
      <c r="D30" s="397">
        <v>1706100</v>
      </c>
      <c r="E30" s="82">
        <f t="shared" si="8"/>
        <v>-363500</v>
      </c>
      <c r="F30" s="396">
        <v>8415300</v>
      </c>
      <c r="G30" s="396">
        <v>8088560</v>
      </c>
      <c r="H30" s="82">
        <f t="shared" si="9"/>
        <v>-326740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10484900</v>
      </c>
      <c r="V30" s="140">
        <f t="shared" si="4"/>
        <v>9794660</v>
      </c>
      <c r="W30" s="140">
        <f t="shared" si="4"/>
        <v>-690240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10484900</v>
      </c>
      <c r="AN30" s="89">
        <f t="shared" si="35"/>
        <v>9794660</v>
      </c>
      <c r="AO30" s="89">
        <f t="shared" si="35"/>
        <v>-690240</v>
      </c>
    </row>
    <row r="31" spans="1:41" ht="12.75">
      <c r="A31" s="13">
        <v>24</v>
      </c>
      <c r="B31" s="1" t="s">
        <v>24</v>
      </c>
      <c r="C31" s="396">
        <v>400000</v>
      </c>
      <c r="D31" s="397">
        <v>161550</v>
      </c>
      <c r="E31" s="82">
        <f t="shared" si="8"/>
        <v>-238450</v>
      </c>
      <c r="F31" s="396">
        <v>1120000</v>
      </c>
      <c r="G31" s="397">
        <v>916000</v>
      </c>
      <c r="H31" s="82">
        <f t="shared" si="9"/>
        <v>-204000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1520000</v>
      </c>
      <c r="V31" s="140">
        <f t="shared" si="4"/>
        <v>1077550</v>
      </c>
      <c r="W31" s="140">
        <f t="shared" si="4"/>
        <v>-442450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1520000</v>
      </c>
      <c r="AN31" s="89">
        <f t="shared" si="35"/>
        <v>1077550</v>
      </c>
      <c r="AO31" s="89">
        <f t="shared" si="35"/>
        <v>-442450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86">
        <v>-87500</v>
      </c>
      <c r="D33" s="386">
        <v>0</v>
      </c>
      <c r="E33" s="82">
        <f t="shared" si="8"/>
        <v>87500</v>
      </c>
      <c r="F33" s="396">
        <v>110000</v>
      </c>
      <c r="G33" s="397">
        <v>0</v>
      </c>
      <c r="H33" s="82">
        <f t="shared" si="9"/>
        <v>-110000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22500</v>
      </c>
      <c r="V33" s="140">
        <f t="shared" si="4"/>
        <v>0</v>
      </c>
      <c r="W33" s="140">
        <f t="shared" si="4"/>
        <v>-22500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22500</v>
      </c>
      <c r="AN33" s="89">
        <f t="shared" si="35"/>
        <v>0</v>
      </c>
      <c r="AO33" s="89">
        <f t="shared" si="35"/>
        <v>-22500</v>
      </c>
    </row>
    <row r="34" spans="1:41" ht="12.75">
      <c r="A34" s="13">
        <v>27</v>
      </c>
      <c r="B34" s="1" t="s">
        <v>27</v>
      </c>
      <c r="C34" s="384">
        <v>150000</v>
      </c>
      <c r="D34" s="384">
        <v>33000</v>
      </c>
      <c r="E34" s="82">
        <f t="shared" si="8"/>
        <v>-117000</v>
      </c>
      <c r="F34" s="396">
        <v>1200000</v>
      </c>
      <c r="G34" s="397">
        <v>230000</v>
      </c>
      <c r="H34" s="82">
        <f t="shared" si="9"/>
        <v>-970000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1350000</v>
      </c>
      <c r="V34" s="140">
        <f t="shared" si="4"/>
        <v>263000</v>
      </c>
      <c r="W34" s="140">
        <f t="shared" si="4"/>
        <v>-1087000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1350000</v>
      </c>
      <c r="AN34" s="89">
        <f t="shared" si="35"/>
        <v>263000</v>
      </c>
      <c r="AO34" s="89">
        <f t="shared" si="35"/>
        <v>-1087000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86">
        <v>0</v>
      </c>
      <c r="G38" s="386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125000</v>
      </c>
      <c r="D39" s="86">
        <f t="shared" si="40"/>
        <v>0</v>
      </c>
      <c r="E39" s="86">
        <f t="shared" si="8"/>
        <v>-125000</v>
      </c>
      <c r="F39" s="86">
        <f t="shared" si="40"/>
        <v>5500000</v>
      </c>
      <c r="G39" s="86">
        <f t="shared" si="40"/>
        <v>5461800</v>
      </c>
      <c r="H39" s="86">
        <f t="shared" si="9"/>
        <v>-38200</v>
      </c>
      <c r="I39" s="86">
        <f t="shared" si="40"/>
        <v>2000000</v>
      </c>
      <c r="J39" s="86">
        <f t="shared" si="40"/>
        <v>2000000</v>
      </c>
      <c r="K39" s="86">
        <f t="shared" si="10"/>
        <v>0</v>
      </c>
      <c r="L39" s="86">
        <f t="shared" si="40"/>
        <v>3000000</v>
      </c>
      <c r="M39" s="86">
        <f t="shared" si="40"/>
        <v>995000</v>
      </c>
      <c r="N39" s="86">
        <f t="shared" si="11"/>
        <v>-2005000</v>
      </c>
      <c r="O39" s="86">
        <f t="shared" si="40"/>
        <v>3000000</v>
      </c>
      <c r="P39" s="86">
        <f t="shared" si="40"/>
        <v>174000</v>
      </c>
      <c r="Q39" s="86">
        <f t="shared" si="12"/>
        <v>-2826000</v>
      </c>
      <c r="R39" s="86">
        <f t="shared" si="40"/>
        <v>3000000</v>
      </c>
      <c r="S39" s="86">
        <f t="shared" si="40"/>
        <v>989000</v>
      </c>
      <c r="T39" s="100">
        <f t="shared" si="13"/>
        <v>-2011000</v>
      </c>
      <c r="U39" s="88">
        <f t="shared" si="4"/>
        <v>16625000</v>
      </c>
      <c r="V39" s="88">
        <f t="shared" si="4"/>
        <v>9619800</v>
      </c>
      <c r="W39" s="88">
        <f t="shared" si="4"/>
        <v>-7005200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16625000</v>
      </c>
      <c r="AN39" s="88">
        <f t="shared" si="35"/>
        <v>9619800</v>
      </c>
      <c r="AO39" s="88">
        <f t="shared" si="35"/>
        <v>-7005200</v>
      </c>
    </row>
    <row r="40" spans="1:41" ht="12.75">
      <c r="A40" s="13">
        <v>33</v>
      </c>
      <c r="B40" s="1" t="s">
        <v>31</v>
      </c>
      <c r="C40" s="384"/>
      <c r="D40" s="384"/>
      <c r="E40" s="82">
        <f t="shared" si="8"/>
        <v>0</v>
      </c>
      <c r="F40" s="384"/>
      <c r="G40" s="384"/>
      <c r="H40" s="82">
        <f t="shared" si="9"/>
        <v>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0</v>
      </c>
      <c r="V40" s="140">
        <f t="shared" si="4"/>
        <v>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0</v>
      </c>
      <c r="AN40" s="89">
        <f t="shared" si="35"/>
        <v>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384"/>
      <c r="D41" s="84"/>
      <c r="E41" s="82">
        <f t="shared" si="8"/>
        <v>0</v>
      </c>
      <c r="F41" s="384"/>
      <c r="G41" s="384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84">
        <v>125000</v>
      </c>
      <c r="D43" s="384">
        <v>0</v>
      </c>
      <c r="E43" s="82">
        <f t="shared" si="8"/>
        <v>-125000</v>
      </c>
      <c r="F43" s="396">
        <v>5500000</v>
      </c>
      <c r="G43" s="397">
        <v>5461800</v>
      </c>
      <c r="H43" s="82">
        <f t="shared" si="9"/>
        <v>-38200</v>
      </c>
      <c r="I43" s="384">
        <v>2000000</v>
      </c>
      <c r="J43" s="384">
        <v>2000000</v>
      </c>
      <c r="K43" s="82">
        <f t="shared" si="10"/>
        <v>0</v>
      </c>
      <c r="L43" s="84">
        <v>3000000</v>
      </c>
      <c r="M43" s="84">
        <v>995000</v>
      </c>
      <c r="N43" s="82">
        <f t="shared" si="11"/>
        <v>-2005000</v>
      </c>
      <c r="O43" s="84">
        <v>3000000</v>
      </c>
      <c r="P43" s="84">
        <v>174000</v>
      </c>
      <c r="Q43" s="82">
        <f t="shared" si="12"/>
        <v>-2826000</v>
      </c>
      <c r="R43" s="394">
        <v>3000000</v>
      </c>
      <c r="S43" s="394">
        <v>989000</v>
      </c>
      <c r="T43" s="101">
        <f t="shared" si="13"/>
        <v>-2011000</v>
      </c>
      <c r="U43" s="140">
        <f t="shared" si="4"/>
        <v>16625000</v>
      </c>
      <c r="V43" s="140">
        <f t="shared" si="4"/>
        <v>9619800</v>
      </c>
      <c r="W43" s="140">
        <f t="shared" si="4"/>
        <v>-7005200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16625000</v>
      </c>
      <c r="AN43" s="89">
        <f t="shared" si="35"/>
        <v>9619800</v>
      </c>
      <c r="AO43" s="89">
        <f t="shared" si="35"/>
        <v>-7005200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623200</v>
      </c>
      <c r="D44" s="86">
        <f t="shared" si="42"/>
        <v>400000</v>
      </c>
      <c r="E44" s="86">
        <f t="shared" si="8"/>
        <v>-223200</v>
      </c>
      <c r="F44" s="86">
        <f t="shared" si="42"/>
        <v>3341200</v>
      </c>
      <c r="G44" s="86">
        <f t="shared" si="42"/>
        <v>3340800</v>
      </c>
      <c r="H44" s="86">
        <f t="shared" si="9"/>
        <v>-400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3964400</v>
      </c>
      <c r="V44" s="88">
        <f t="shared" si="4"/>
        <v>3740800</v>
      </c>
      <c r="W44" s="88">
        <f t="shared" si="4"/>
        <v>-223600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3964400</v>
      </c>
      <c r="AN44" s="88">
        <f t="shared" si="35"/>
        <v>3740800</v>
      </c>
      <c r="AO44" s="88">
        <f t="shared" si="35"/>
        <v>-223600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396">
        <v>623200</v>
      </c>
      <c r="D46" s="397">
        <v>400000</v>
      </c>
      <c r="E46" s="82">
        <f t="shared" si="8"/>
        <v>-223200</v>
      </c>
      <c r="F46" s="396">
        <v>3341200</v>
      </c>
      <c r="G46" s="397">
        <v>3340800</v>
      </c>
      <c r="H46" s="82">
        <f t="shared" si="9"/>
        <v>-400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3964400</v>
      </c>
      <c r="V46" s="140">
        <f t="shared" si="4"/>
        <v>3740800</v>
      </c>
      <c r="W46" s="140">
        <f t="shared" si="4"/>
        <v>-223600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3964400</v>
      </c>
      <c r="AN46" s="89">
        <f t="shared" si="35"/>
        <v>3740800</v>
      </c>
      <c r="AO46" s="89">
        <f t="shared" si="35"/>
        <v>-223600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11750000</v>
      </c>
      <c r="D48" s="86">
        <f t="shared" si="44"/>
        <v>6520000</v>
      </c>
      <c r="E48" s="86">
        <f t="shared" si="8"/>
        <v>-5230000</v>
      </c>
      <c r="F48" s="86">
        <f t="shared" si="44"/>
        <v>64657100</v>
      </c>
      <c r="G48" s="86">
        <f t="shared" si="44"/>
        <v>46179440</v>
      </c>
      <c r="H48" s="86">
        <f t="shared" si="9"/>
        <v>-18477660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76407100</v>
      </c>
      <c r="V48" s="88">
        <f t="shared" si="4"/>
        <v>52699440</v>
      </c>
      <c r="W48" s="88">
        <f t="shared" si="4"/>
        <v>-23707660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138600000</v>
      </c>
      <c r="AE48" s="86">
        <f>SUM(AE49:AE57)</f>
        <v>52150000</v>
      </c>
      <c r="AF48" s="86">
        <f t="shared" si="17"/>
        <v>-86450000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203393000</v>
      </c>
      <c r="AK48" s="88">
        <f t="shared" si="34"/>
        <v>52150000</v>
      </c>
      <c r="AL48" s="88">
        <f t="shared" si="34"/>
        <v>-151243000</v>
      </c>
      <c r="AM48" s="88">
        <f t="shared" si="20"/>
        <v>279800100</v>
      </c>
      <c r="AN48" s="88">
        <f t="shared" si="35"/>
        <v>104849440</v>
      </c>
      <c r="AO48" s="88">
        <f t="shared" si="35"/>
        <v>-174950660</v>
      </c>
    </row>
    <row r="49" spans="1:41" ht="12.75">
      <c r="A49" s="13">
        <v>42</v>
      </c>
      <c r="B49" s="1" t="s">
        <v>74</v>
      </c>
      <c r="C49" s="396">
        <v>11750000</v>
      </c>
      <c r="D49" s="397">
        <v>6520000</v>
      </c>
      <c r="E49" s="82">
        <f t="shared" si="8"/>
        <v>-5230000</v>
      </c>
      <c r="F49" s="396">
        <v>63877600</v>
      </c>
      <c r="G49" s="397">
        <v>45450000</v>
      </c>
      <c r="H49" s="82">
        <f t="shared" si="9"/>
        <v>-18427600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75627600</v>
      </c>
      <c r="V49" s="140">
        <f t="shared" si="4"/>
        <v>51970000</v>
      </c>
      <c r="W49" s="140">
        <f t="shared" si="4"/>
        <v>-23657600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396">
        <v>138600000</v>
      </c>
      <c r="AE49" s="397">
        <v>52150000</v>
      </c>
      <c r="AF49" s="82">
        <f t="shared" si="17"/>
        <v>-86450000</v>
      </c>
      <c r="AG49" s="396">
        <v>64793000</v>
      </c>
      <c r="AH49" s="397">
        <v>0</v>
      </c>
      <c r="AI49" s="82">
        <f t="shared" si="19"/>
        <v>-64793000</v>
      </c>
      <c r="AJ49" s="89">
        <f t="shared" si="34"/>
        <v>203393000</v>
      </c>
      <c r="AK49" s="89">
        <f t="shared" si="34"/>
        <v>52150000</v>
      </c>
      <c r="AL49" s="89">
        <f t="shared" si="34"/>
        <v>-151243000</v>
      </c>
      <c r="AM49" s="88">
        <f t="shared" si="20"/>
        <v>279020600</v>
      </c>
      <c r="AN49" s="89">
        <f t="shared" si="35"/>
        <v>104120000</v>
      </c>
      <c r="AO49" s="89">
        <f t="shared" si="35"/>
        <v>-174900600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86">
        <v>0</v>
      </c>
      <c r="G50" s="386">
        <v>0</v>
      </c>
      <c r="H50" s="82">
        <f t="shared" si="9"/>
        <v>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0</v>
      </c>
      <c r="V50" s="140">
        <f t="shared" si="4"/>
        <v>0</v>
      </c>
      <c r="W50" s="140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84">
        <v>636500</v>
      </c>
      <c r="G51" s="384">
        <v>586440</v>
      </c>
      <c r="H51" s="82">
        <f t="shared" si="9"/>
        <v>-50060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636500</v>
      </c>
      <c r="V51" s="140">
        <f t="shared" si="4"/>
        <v>586440</v>
      </c>
      <c r="W51" s="140">
        <f t="shared" si="4"/>
        <v>-50060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636500</v>
      </c>
      <c r="AN51" s="89">
        <f t="shared" si="35"/>
        <v>586440</v>
      </c>
      <c r="AO51" s="89">
        <f t="shared" si="35"/>
        <v>-50060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396">
        <v>0</v>
      </c>
      <c r="G52" s="397">
        <v>0</v>
      </c>
      <c r="H52" s="82">
        <f t="shared" si="9"/>
        <v>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0</v>
      </c>
      <c r="V52" s="140">
        <f t="shared" si="4"/>
        <v>0</v>
      </c>
      <c r="W52" s="140">
        <f t="shared" si="4"/>
        <v>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0</v>
      </c>
      <c r="AN52" s="89">
        <f t="shared" si="35"/>
        <v>0</v>
      </c>
      <c r="AO52" s="89">
        <f t="shared" si="35"/>
        <v>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396">
        <v>143000</v>
      </c>
      <c r="G53" s="397">
        <v>143000</v>
      </c>
      <c r="H53" s="82">
        <f t="shared" si="9"/>
        <v>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143000</v>
      </c>
      <c r="V53" s="140">
        <f t="shared" si="4"/>
        <v>143000</v>
      </c>
      <c r="W53" s="140">
        <f t="shared" si="4"/>
        <v>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143000</v>
      </c>
      <c r="AN53" s="89">
        <f t="shared" si="35"/>
        <v>143000</v>
      </c>
      <c r="AO53" s="89">
        <f t="shared" si="35"/>
        <v>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84"/>
      <c r="G55" s="384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945000</v>
      </c>
      <c r="D58" s="86">
        <f t="shared" si="48"/>
        <v>50000</v>
      </c>
      <c r="E58" s="86">
        <f t="shared" si="8"/>
        <v>-895000</v>
      </c>
      <c r="F58" s="86">
        <f t="shared" si="48"/>
        <v>6650000</v>
      </c>
      <c r="G58" s="86">
        <f t="shared" si="48"/>
        <v>5662500</v>
      </c>
      <c r="H58" s="86">
        <f t="shared" si="9"/>
        <v>-987500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7595000</v>
      </c>
      <c r="V58" s="88">
        <f t="shared" si="47"/>
        <v>5712500</v>
      </c>
      <c r="W58" s="88">
        <f t="shared" si="47"/>
        <v>-1882500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7595000</v>
      </c>
      <c r="AN58" s="88">
        <f t="shared" si="35"/>
        <v>5712500</v>
      </c>
      <c r="AO58" s="88">
        <f t="shared" si="35"/>
        <v>-1882500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84">
        <v>5250000</v>
      </c>
      <c r="G59" s="384">
        <v>5000000</v>
      </c>
      <c r="H59" s="82">
        <f t="shared" si="9"/>
        <v>-250000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5250000</v>
      </c>
      <c r="V59" s="140">
        <f t="shared" si="47"/>
        <v>5000000</v>
      </c>
      <c r="W59" s="140">
        <f t="shared" si="47"/>
        <v>-250000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5250000</v>
      </c>
      <c r="AN59" s="89">
        <f t="shared" si="35"/>
        <v>5000000</v>
      </c>
      <c r="AO59" s="89">
        <f t="shared" si="35"/>
        <v>-250000</v>
      </c>
    </row>
    <row r="60" spans="1:41" ht="12.75">
      <c r="A60" s="13">
        <v>53</v>
      </c>
      <c r="B60" s="2" t="s">
        <v>53</v>
      </c>
      <c r="C60" s="384">
        <v>945000</v>
      </c>
      <c r="D60" s="384">
        <v>50000</v>
      </c>
      <c r="E60" s="82">
        <f t="shared" si="8"/>
        <v>-895000</v>
      </c>
      <c r="F60" s="396">
        <v>1400000</v>
      </c>
      <c r="G60" s="397">
        <v>662500</v>
      </c>
      <c r="H60" s="82">
        <f t="shared" si="9"/>
        <v>-737500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2345000</v>
      </c>
      <c r="V60" s="140">
        <f t="shared" si="47"/>
        <v>712500</v>
      </c>
      <c r="W60" s="140">
        <f t="shared" si="47"/>
        <v>-1632500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2345000</v>
      </c>
      <c r="AN60" s="89">
        <f t="shared" si="35"/>
        <v>712500</v>
      </c>
      <c r="AO60" s="89">
        <f t="shared" si="35"/>
        <v>-1632500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537103200</v>
      </c>
      <c r="Y66" s="86">
        <f>SUM(Y67:Y74)</f>
        <v>354672810</v>
      </c>
      <c r="Z66" s="86">
        <f t="shared" si="15"/>
        <v>-182430390</v>
      </c>
      <c r="AA66" s="88">
        <f t="shared" si="31"/>
        <v>537103200</v>
      </c>
      <c r="AB66" s="88">
        <f t="shared" si="31"/>
        <v>354672810</v>
      </c>
      <c r="AC66" s="88">
        <f t="shared" si="31"/>
        <v>-182430390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537103200</v>
      </c>
      <c r="AN66" s="88">
        <f t="shared" si="35"/>
        <v>354672810</v>
      </c>
      <c r="AO66" s="88">
        <f t="shared" si="35"/>
        <v>-182430390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84">
        <v>537103200</v>
      </c>
      <c r="Y67" s="384">
        <v>354672810</v>
      </c>
      <c r="Z67" s="82">
        <f t="shared" si="15"/>
        <v>-182430390</v>
      </c>
      <c r="AA67" s="89">
        <f t="shared" ref="AA67:AC84" si="56">SUM(X67)</f>
        <v>537103200</v>
      </c>
      <c r="AB67" s="89">
        <f t="shared" si="56"/>
        <v>354672810</v>
      </c>
      <c r="AC67" s="89">
        <f t="shared" si="56"/>
        <v>-182430390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537103200</v>
      </c>
      <c r="AN67" s="89">
        <f t="shared" si="35"/>
        <v>354672810</v>
      </c>
      <c r="AO67" s="89">
        <f t="shared" si="35"/>
        <v>-182430390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84"/>
      <c r="D74" s="384"/>
      <c r="E74" s="82">
        <f t="shared" si="8"/>
        <v>0</v>
      </c>
      <c r="F74" s="384"/>
      <c r="G74" s="384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133078900</v>
      </c>
      <c r="D79" s="86">
        <f t="shared" ref="D79:S79" si="70">SUM(D80:D86)</f>
        <v>132254100</v>
      </c>
      <c r="E79" s="86">
        <f t="shared" si="60"/>
        <v>-824800</v>
      </c>
      <c r="F79" s="86">
        <f t="shared" si="70"/>
        <v>784335200</v>
      </c>
      <c r="G79" s="86">
        <f t="shared" si="70"/>
        <v>765156100</v>
      </c>
      <c r="H79" s="86">
        <f t="shared" si="61"/>
        <v>-19179100</v>
      </c>
      <c r="I79" s="86">
        <f t="shared" si="70"/>
        <v>37194900</v>
      </c>
      <c r="J79" s="86">
        <f t="shared" si="70"/>
        <v>23770700</v>
      </c>
      <c r="K79" s="86">
        <f t="shared" si="62"/>
        <v>-13424200</v>
      </c>
      <c r="L79" s="86">
        <f t="shared" si="70"/>
        <v>35905300</v>
      </c>
      <c r="M79" s="86">
        <f t="shared" si="70"/>
        <v>34933900</v>
      </c>
      <c r="N79" s="86">
        <f t="shared" si="63"/>
        <v>-971400</v>
      </c>
      <c r="O79" s="86">
        <f t="shared" si="70"/>
        <v>123527900</v>
      </c>
      <c r="P79" s="86">
        <f t="shared" si="70"/>
        <v>118277400</v>
      </c>
      <c r="Q79" s="86">
        <f t="shared" si="64"/>
        <v>-5250500</v>
      </c>
      <c r="R79" s="86">
        <f t="shared" si="70"/>
        <v>65486000</v>
      </c>
      <c r="S79" s="86">
        <f t="shared" si="70"/>
        <v>46224500</v>
      </c>
      <c r="T79" s="100">
        <f t="shared" si="65"/>
        <v>-19261500</v>
      </c>
      <c r="U79" s="88">
        <f t="shared" si="47"/>
        <v>1179528200</v>
      </c>
      <c r="V79" s="88">
        <f t="shared" si="47"/>
        <v>1120616700</v>
      </c>
      <c r="W79" s="88">
        <f t="shared" si="47"/>
        <v>-58911500</v>
      </c>
      <c r="X79" s="86">
        <f>SUM(X80:X86)</f>
        <v>537103200</v>
      </c>
      <c r="Y79" s="86">
        <f>SUM(Y80:Y86)</f>
        <v>434063049</v>
      </c>
      <c r="Z79" s="86">
        <f t="shared" si="66"/>
        <v>-103040151</v>
      </c>
      <c r="AA79" s="88">
        <f t="shared" si="56"/>
        <v>537103200</v>
      </c>
      <c r="AB79" s="88">
        <f t="shared" si="56"/>
        <v>434063049</v>
      </c>
      <c r="AC79" s="88">
        <f t="shared" si="56"/>
        <v>-103040151</v>
      </c>
      <c r="AD79" s="86">
        <f>SUM(AD80:AD86)</f>
        <v>138600000</v>
      </c>
      <c r="AE79" s="86">
        <f>SUM(AE80:AE86)</f>
        <v>110892863.56</v>
      </c>
      <c r="AF79" s="86">
        <f t="shared" si="67"/>
        <v>-27707136.439999998</v>
      </c>
      <c r="AG79" s="86">
        <f>SUM(AG80:AG86)</f>
        <v>64793000</v>
      </c>
      <c r="AH79" s="86">
        <f>SUM(AH80:AH86)</f>
        <v>67543466.650000006</v>
      </c>
      <c r="AI79" s="86">
        <f t="shared" si="68"/>
        <v>2750466.650000006</v>
      </c>
      <c r="AJ79" s="88">
        <f t="shared" si="34"/>
        <v>203393000</v>
      </c>
      <c r="AK79" s="88">
        <f t="shared" si="34"/>
        <v>178436330.21000001</v>
      </c>
      <c r="AL79" s="88">
        <f t="shared" si="34"/>
        <v>-24956669.789999992</v>
      </c>
      <c r="AM79" s="88">
        <f t="shared" si="69"/>
        <v>1920024400</v>
      </c>
      <c r="AN79" s="88">
        <f t="shared" si="59"/>
        <v>1733116079.21</v>
      </c>
      <c r="AO79" s="88">
        <f t="shared" si="59"/>
        <v>-186908320.78999999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59">
        <f t="shared" si="47"/>
        <v>0</v>
      </c>
      <c r="V80" s="159">
        <f t="shared" si="47"/>
        <v>0</v>
      </c>
      <c r="W80" s="159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397">
        <v>60000000</v>
      </c>
      <c r="AE80" s="396">
        <v>32523284.760000002</v>
      </c>
      <c r="AF80" s="82">
        <f t="shared" si="67"/>
        <v>-27476715.239999998</v>
      </c>
      <c r="AG80" s="84"/>
      <c r="AH80" s="84"/>
      <c r="AI80" s="82">
        <f t="shared" si="68"/>
        <v>0</v>
      </c>
      <c r="AJ80" s="89">
        <f>SUM(AD80+AG80)</f>
        <v>60000000</v>
      </c>
      <c r="AK80" s="89">
        <f>SUM(AE80+AH80)</f>
        <v>32523284.760000002</v>
      </c>
      <c r="AL80" s="89">
        <f t="shared" ref="AJ80:AL86" si="71">SUM(AF80+AI80)</f>
        <v>-27476715.239999998</v>
      </c>
      <c r="AM80" s="88">
        <f t="shared" si="69"/>
        <v>60000000</v>
      </c>
      <c r="AN80" s="89">
        <f t="shared" si="59"/>
        <v>32523284.760000002</v>
      </c>
      <c r="AO80" s="89">
        <f t="shared" si="59"/>
        <v>-27476715.239999998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396">
        <v>664000</v>
      </c>
      <c r="G81" s="397">
        <v>0</v>
      </c>
      <c r="H81" s="82">
        <f t="shared" si="61"/>
        <v>-664000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664000</v>
      </c>
      <c r="V81" s="140">
        <f t="shared" si="47"/>
        <v>0</v>
      </c>
      <c r="W81" s="140">
        <f t="shared" si="47"/>
        <v>-664000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397">
        <v>2000000</v>
      </c>
      <c r="AH81" s="396">
        <v>4750000</v>
      </c>
      <c r="AI81" s="82">
        <f t="shared" si="68"/>
        <v>2750000</v>
      </c>
      <c r="AJ81" s="89">
        <f t="shared" si="71"/>
        <v>2000000</v>
      </c>
      <c r="AK81" s="89">
        <f t="shared" si="71"/>
        <v>4750000</v>
      </c>
      <c r="AL81" s="89">
        <f t="shared" si="71"/>
        <v>2750000</v>
      </c>
      <c r="AM81" s="88">
        <f t="shared" si="69"/>
        <v>2664000</v>
      </c>
      <c r="AN81" s="89">
        <f t="shared" si="59"/>
        <v>4750000</v>
      </c>
      <c r="AO81" s="89">
        <f t="shared" si="59"/>
        <v>2086000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59">
        <f t="shared" si="47"/>
        <v>0</v>
      </c>
      <c r="V82" s="159">
        <f t="shared" si="47"/>
        <v>0</v>
      </c>
      <c r="W82" s="159">
        <f t="shared" si="47"/>
        <v>0</v>
      </c>
      <c r="X82" s="397">
        <v>0</v>
      </c>
      <c r="Y82" s="396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396">
        <v>78600000</v>
      </c>
      <c r="AE82" s="396">
        <v>78369578.799999997</v>
      </c>
      <c r="AF82" s="82">
        <f t="shared" si="67"/>
        <v>-230421.20000000298</v>
      </c>
      <c r="AG82" s="396">
        <v>62793000</v>
      </c>
      <c r="AH82" s="396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84">
        <v>515903200</v>
      </c>
      <c r="Y85" s="384">
        <v>350754579</v>
      </c>
      <c r="Z85" s="82">
        <f t="shared" si="66"/>
        <v>-165148621</v>
      </c>
      <c r="AA85" s="89">
        <f t="shared" ref="AA85:AC100" si="72">SUM(X85)</f>
        <v>515903200</v>
      </c>
      <c r="AB85" s="89">
        <f t="shared" si="72"/>
        <v>350754579</v>
      </c>
      <c r="AC85" s="89">
        <f t="shared" si="72"/>
        <v>-165148621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515903200</v>
      </c>
      <c r="AN85" s="89">
        <f t="shared" si="59"/>
        <v>350754579</v>
      </c>
      <c r="AO85" s="89">
        <f t="shared" si="59"/>
        <v>-165148621</v>
      </c>
    </row>
    <row r="86" spans="1:42" ht="12.75">
      <c r="A86" s="13">
        <v>75</v>
      </c>
      <c r="B86" s="15" t="s">
        <v>182</v>
      </c>
      <c r="C86" s="396">
        <v>133078900</v>
      </c>
      <c r="D86" s="396">
        <v>132254100</v>
      </c>
      <c r="E86" s="82">
        <f>D86-C86</f>
        <v>-824800</v>
      </c>
      <c r="F86" s="396">
        <v>783671200</v>
      </c>
      <c r="G86" s="396">
        <v>765156100</v>
      </c>
      <c r="H86" s="82">
        <f t="shared" si="61"/>
        <v>-18515100</v>
      </c>
      <c r="I86" s="396">
        <v>37194900</v>
      </c>
      <c r="J86" s="396">
        <v>23770700</v>
      </c>
      <c r="K86" s="82">
        <f t="shared" si="62"/>
        <v>-13424200</v>
      </c>
      <c r="L86" s="396">
        <v>35905300</v>
      </c>
      <c r="M86" s="396">
        <v>34933900</v>
      </c>
      <c r="N86" s="82">
        <f t="shared" si="63"/>
        <v>-971400</v>
      </c>
      <c r="O86" s="396">
        <v>123527900</v>
      </c>
      <c r="P86" s="396">
        <v>118277400</v>
      </c>
      <c r="Q86" s="82">
        <f t="shared" si="64"/>
        <v>-5250500</v>
      </c>
      <c r="R86" s="396">
        <v>65486000</v>
      </c>
      <c r="S86" s="396">
        <v>46224500</v>
      </c>
      <c r="T86" s="101">
        <f t="shared" si="65"/>
        <v>-19261500</v>
      </c>
      <c r="U86" s="159">
        <f>SUM(C86+F86+I86+L86+O86+R86)</f>
        <v>1178864200</v>
      </c>
      <c r="V86" s="159">
        <f t="shared" si="47"/>
        <v>1120616700</v>
      </c>
      <c r="W86" s="159">
        <f t="shared" si="47"/>
        <v>-58247500</v>
      </c>
      <c r="X86" s="384">
        <v>21200000</v>
      </c>
      <c r="Y86" s="384">
        <v>30176700</v>
      </c>
      <c r="Z86" s="82">
        <f t="shared" si="66"/>
        <v>8976700</v>
      </c>
      <c r="AA86" s="89">
        <f t="shared" si="72"/>
        <v>21200000</v>
      </c>
      <c r="AB86" s="89">
        <f t="shared" si="72"/>
        <v>30176700</v>
      </c>
      <c r="AC86" s="89">
        <f t="shared" si="72"/>
        <v>8976700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1200064200</v>
      </c>
      <c r="AN86" s="89">
        <f t="shared" si="59"/>
        <v>1150793400</v>
      </c>
      <c r="AO86" s="89">
        <f t="shared" si="59"/>
        <v>-49270800</v>
      </c>
      <c r="AP86" s="34">
        <f>AM86-[4]xlsdata!$L$7915</f>
        <v>1199360487.4000001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5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16" sqref="D16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87"/>
      <c r="B1" s="305"/>
      <c r="C1" s="288">
        <f>+C8+F8+I8+L8+O8+R8+U8+X11+X17+AA11+AA17+AD11+AD17+AG11+AG17+AJ11+AJ17+AM11+AM17+AP11+AP17+AS11+AS17+AV11+AV17+AY11+AY17+BB11+BB17+BE11+BE17+BH11+BH17+BK11+BK17+BN11+BN17+BT11+BT17+BW11+BW17+BZ11+BZ17+CC11+CC17+CF11+CF17</f>
        <v>6704613500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2"/>
    </row>
    <row r="2" spans="1:138">
      <c r="A2" s="287"/>
      <c r="B2" s="305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>
        <f>+X23+AA23+AD23+AG23+AJ23+AM23+AP23+AS23+AV23+AY23+BB23+BE23+BH23+BK23+BN23+BT23+BW23+BZ23+CC23+CF23+CL23+CO23+X43+AA43+AD43+AG43+AJ43+AM43+AP43+AS43+AV43+AY43+BB43+BE43+BH43+BK43+BN43+BT43+BW43+BZ43+CC43+CF43+CL43+CO43</f>
        <v>2569960000</v>
      </c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16"/>
      <c r="CS2" s="316"/>
      <c r="CT2" s="316"/>
      <c r="CU2" s="309"/>
      <c r="CV2" s="309"/>
      <c r="CW2" s="309"/>
      <c r="CX2" s="316"/>
      <c r="CY2" s="316"/>
      <c r="CZ2" s="316"/>
      <c r="DA2" s="309"/>
      <c r="DB2" s="309"/>
      <c r="DC2" s="309"/>
      <c r="DD2" s="309"/>
      <c r="DE2" s="309"/>
      <c r="DF2" s="309"/>
      <c r="DG2" s="316"/>
      <c r="DH2" s="316"/>
      <c r="DI2" s="316"/>
      <c r="DJ2" s="316"/>
      <c r="DK2" s="316"/>
      <c r="DL2" s="316"/>
      <c r="DM2" s="302"/>
    </row>
    <row r="3" spans="1:138">
      <c r="A3" s="287"/>
      <c r="B3" s="305"/>
      <c r="C3" s="288" t="s">
        <v>296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>
        <f>AJ11+AJ17+AJ23+AJ39</f>
        <v>38101200</v>
      </c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16"/>
      <c r="CS3" s="316"/>
      <c r="CT3" s="316"/>
      <c r="CU3" s="309"/>
      <c r="CV3" s="309"/>
      <c r="CW3" s="309"/>
      <c r="CX3" s="316"/>
      <c r="CY3" s="316"/>
      <c r="CZ3" s="316"/>
      <c r="DA3" s="309"/>
      <c r="DB3" s="309"/>
      <c r="DC3" s="309"/>
      <c r="DD3" s="309"/>
      <c r="DE3" s="309"/>
      <c r="DF3" s="309"/>
      <c r="DG3" s="316"/>
      <c r="DH3" s="316"/>
      <c r="DI3" s="316"/>
      <c r="DJ3" s="316"/>
      <c r="DK3" s="316"/>
      <c r="DL3" s="316"/>
      <c r="DM3" s="302"/>
      <c r="DZ3" s="34"/>
    </row>
    <row r="4" spans="1:138">
      <c r="A4" s="287"/>
      <c r="B4" s="305" t="str">
        <f>+ALTANSHIREE!B4</f>
        <v>2025.09.01</v>
      </c>
      <c r="C4" s="288">
        <f t="shared" ref="C4:AH4" si="0">+C8-C79</f>
        <v>0</v>
      </c>
      <c r="D4" s="288">
        <f t="shared" si="0"/>
        <v>-35823459.610000014</v>
      </c>
      <c r="E4" s="288">
        <f t="shared" si="0"/>
        <v>-35823459.610000014</v>
      </c>
      <c r="F4" s="288">
        <f t="shared" si="0"/>
        <v>0</v>
      </c>
      <c r="G4" s="288">
        <f t="shared" si="0"/>
        <v>-150691060.81999993</v>
      </c>
      <c r="H4" s="288">
        <f t="shared" si="0"/>
        <v>-150691060.81999993</v>
      </c>
      <c r="I4" s="288">
        <f t="shared" si="0"/>
        <v>0</v>
      </c>
      <c r="J4" s="288">
        <f t="shared" si="0"/>
        <v>-9048368</v>
      </c>
      <c r="K4" s="288">
        <f t="shared" si="0"/>
        <v>-9048368</v>
      </c>
      <c r="L4" s="288">
        <f t="shared" si="0"/>
        <v>600000</v>
      </c>
      <c r="M4" s="288">
        <f t="shared" si="0"/>
        <v>-68285667</v>
      </c>
      <c r="N4" s="288">
        <f t="shared" si="0"/>
        <v>-68885667</v>
      </c>
      <c r="O4" s="288">
        <f t="shared" si="0"/>
        <v>1050000</v>
      </c>
      <c r="P4" s="288">
        <f t="shared" si="0"/>
        <v>-105975348.93999958</v>
      </c>
      <c r="Q4" s="288">
        <f t="shared" si="0"/>
        <v>-156088000.93999958</v>
      </c>
      <c r="R4" s="288">
        <f t="shared" si="0"/>
        <v>0</v>
      </c>
      <c r="S4" s="288">
        <f t="shared" si="0"/>
        <v>-53939390.310000062</v>
      </c>
      <c r="T4" s="288">
        <f t="shared" si="0"/>
        <v>-53939390.310000062</v>
      </c>
      <c r="U4" s="288">
        <f t="shared" si="0"/>
        <v>0</v>
      </c>
      <c r="V4" s="288">
        <f t="shared" si="0"/>
        <v>0</v>
      </c>
      <c r="W4" s="288">
        <f t="shared" si="0"/>
        <v>0</v>
      </c>
      <c r="X4" s="288">
        <f t="shared" si="0"/>
        <v>0</v>
      </c>
      <c r="Y4" s="288">
        <f t="shared" si="0"/>
        <v>-2742081.8500000015</v>
      </c>
      <c r="Z4" s="288">
        <f t="shared" si="0"/>
        <v>-2742081.8500000015</v>
      </c>
      <c r="AA4" s="288">
        <f t="shared" si="0"/>
        <v>0</v>
      </c>
      <c r="AB4" s="288">
        <f t="shared" si="0"/>
        <v>-3963167.0599999987</v>
      </c>
      <c r="AC4" s="288">
        <f t="shared" si="0"/>
        <v>-3963167.0599999987</v>
      </c>
      <c r="AD4" s="288">
        <f t="shared" si="0"/>
        <v>0</v>
      </c>
      <c r="AE4" s="288">
        <f t="shared" si="0"/>
        <v>-1679664.3100000024</v>
      </c>
      <c r="AF4" s="288">
        <f t="shared" si="0"/>
        <v>-1679664.3100000024</v>
      </c>
      <c r="AG4" s="288">
        <f t="shared" si="0"/>
        <v>0</v>
      </c>
      <c r="AH4" s="288">
        <f t="shared" si="0"/>
        <v>-4451680.049999997</v>
      </c>
      <c r="AI4" s="288">
        <f t="shared" ref="AI4:BN4" si="1">+AI8-AI79</f>
        <v>-4451680.049999997</v>
      </c>
      <c r="AJ4" s="288">
        <f t="shared" si="1"/>
        <v>0</v>
      </c>
      <c r="AK4" s="288">
        <f t="shared" si="1"/>
        <v>-4052118.5700000003</v>
      </c>
      <c r="AL4" s="288">
        <f t="shared" si="1"/>
        <v>-4052118.5700000003</v>
      </c>
      <c r="AM4" s="288">
        <f t="shared" si="1"/>
        <v>0</v>
      </c>
      <c r="AN4" s="288">
        <f t="shared" si="1"/>
        <v>-3216379.6700000018</v>
      </c>
      <c r="AO4" s="288">
        <f t="shared" si="1"/>
        <v>-3216379.6700000018</v>
      </c>
      <c r="AP4" s="288">
        <f t="shared" si="1"/>
        <v>0</v>
      </c>
      <c r="AQ4" s="288">
        <f t="shared" si="1"/>
        <v>-2685975.0099999979</v>
      </c>
      <c r="AR4" s="288">
        <f t="shared" si="1"/>
        <v>-2685975.0099999979</v>
      </c>
      <c r="AS4" s="288">
        <f t="shared" si="1"/>
        <v>-1000000</v>
      </c>
      <c r="AT4" s="288">
        <f t="shared" si="1"/>
        <v>-4723125.1999999993</v>
      </c>
      <c r="AU4" s="288">
        <f t="shared" si="1"/>
        <v>-3723125.1999999993</v>
      </c>
      <c r="AV4" s="288">
        <f t="shared" si="1"/>
        <v>0</v>
      </c>
      <c r="AW4" s="288">
        <f t="shared" si="1"/>
        <v>-5034312.91</v>
      </c>
      <c r="AX4" s="288">
        <f t="shared" si="1"/>
        <v>-5034312.91</v>
      </c>
      <c r="AY4" s="288">
        <f t="shared" si="1"/>
        <v>0</v>
      </c>
      <c r="AZ4" s="288">
        <f t="shared" si="1"/>
        <v>-5873569.5700000003</v>
      </c>
      <c r="BA4" s="288">
        <f t="shared" si="1"/>
        <v>-5873569.5700000003</v>
      </c>
      <c r="BB4" s="288">
        <f t="shared" si="1"/>
        <v>0</v>
      </c>
      <c r="BC4" s="288">
        <f t="shared" si="1"/>
        <v>-2224200.549999997</v>
      </c>
      <c r="BD4" s="288">
        <f t="shared" si="1"/>
        <v>-2224200.549999997</v>
      </c>
      <c r="BE4" s="288">
        <f t="shared" si="1"/>
        <v>0</v>
      </c>
      <c r="BF4" s="288">
        <f t="shared" si="1"/>
        <v>-3704790.5</v>
      </c>
      <c r="BG4" s="288">
        <f t="shared" si="1"/>
        <v>-3704790.5</v>
      </c>
      <c r="BH4" s="288">
        <f t="shared" si="1"/>
        <v>0</v>
      </c>
      <c r="BI4" s="288">
        <f t="shared" si="1"/>
        <v>-2421912.5900000036</v>
      </c>
      <c r="BJ4" s="288">
        <f t="shared" si="1"/>
        <v>-2421912.5900000036</v>
      </c>
      <c r="BK4" s="288">
        <f t="shared" si="1"/>
        <v>0</v>
      </c>
      <c r="BL4" s="288">
        <f t="shared" si="1"/>
        <v>-2957653.129999999</v>
      </c>
      <c r="BM4" s="288">
        <f t="shared" si="1"/>
        <v>-2957653.129999999</v>
      </c>
      <c r="BN4" s="288">
        <f t="shared" si="1"/>
        <v>0</v>
      </c>
      <c r="BO4" s="288">
        <f t="shared" ref="BO4:CT4" si="2">+BO8-BO79</f>
        <v>-4338354.1400000006</v>
      </c>
      <c r="BP4" s="288">
        <f t="shared" si="2"/>
        <v>-4338354.1400000006</v>
      </c>
      <c r="BQ4" s="288">
        <f t="shared" si="2"/>
        <v>0</v>
      </c>
      <c r="BR4" s="288">
        <f t="shared" si="2"/>
        <v>0</v>
      </c>
      <c r="BS4" s="288">
        <f t="shared" si="2"/>
        <v>0</v>
      </c>
      <c r="BT4" s="288">
        <f t="shared" si="2"/>
        <v>0</v>
      </c>
      <c r="BU4" s="288">
        <f t="shared" si="2"/>
        <v>-10161766.180000007</v>
      </c>
      <c r="BV4" s="288">
        <f t="shared" si="2"/>
        <v>-10161766.180000007</v>
      </c>
      <c r="BW4" s="288">
        <f t="shared" si="2"/>
        <v>0</v>
      </c>
      <c r="BX4" s="288">
        <f t="shared" si="2"/>
        <v>-3559435.5699999928</v>
      </c>
      <c r="BY4" s="288">
        <f t="shared" si="2"/>
        <v>-3559435.5699999928</v>
      </c>
      <c r="BZ4" s="288">
        <f t="shared" si="2"/>
        <v>0</v>
      </c>
      <c r="CA4" s="288">
        <f t="shared" si="2"/>
        <v>-9747738.6400000155</v>
      </c>
      <c r="CB4" s="288">
        <f t="shared" si="2"/>
        <v>-9747738.6400000155</v>
      </c>
      <c r="CC4" s="288">
        <f t="shared" si="2"/>
        <v>0</v>
      </c>
      <c r="CD4" s="288">
        <f t="shared" si="2"/>
        <v>-4150776.400000006</v>
      </c>
      <c r="CE4" s="288">
        <f t="shared" si="2"/>
        <v>-4150776.400000006</v>
      </c>
      <c r="CF4" s="288">
        <f t="shared" si="2"/>
        <v>0</v>
      </c>
      <c r="CG4" s="288">
        <f t="shared" si="2"/>
        <v>-16220.879999995232</v>
      </c>
      <c r="CH4" s="288">
        <f t="shared" si="2"/>
        <v>-16220.879999995232</v>
      </c>
      <c r="CI4" s="288">
        <f t="shared" si="2"/>
        <v>0</v>
      </c>
      <c r="CJ4" s="288">
        <f t="shared" si="2"/>
        <v>-11832247.219999999</v>
      </c>
      <c r="CK4" s="288">
        <f t="shared" si="2"/>
        <v>-11832247.219999999</v>
      </c>
      <c r="CL4" s="288">
        <f t="shared" si="2"/>
        <v>0</v>
      </c>
      <c r="CM4" s="288">
        <f t="shared" si="2"/>
        <v>-3425907.25</v>
      </c>
      <c r="CN4" s="288">
        <f t="shared" si="2"/>
        <v>-3425907.25</v>
      </c>
      <c r="CO4" s="288">
        <f t="shared" si="2"/>
        <v>500000000</v>
      </c>
      <c r="CP4" s="288">
        <f t="shared" si="2"/>
        <v>0</v>
      </c>
      <c r="CQ4" s="288">
        <f t="shared" si="2"/>
        <v>-500000000</v>
      </c>
      <c r="CR4" s="288">
        <f t="shared" si="2"/>
        <v>500650000</v>
      </c>
      <c r="CS4" s="288">
        <f t="shared" si="2"/>
        <v>-520726371.93000126</v>
      </c>
      <c r="CT4" s="288">
        <f t="shared" si="2"/>
        <v>-1070439023.9299994</v>
      </c>
      <c r="CU4" s="288">
        <f t="shared" ref="CU4:DL4" si="3">+CU8-CU79</f>
        <v>0</v>
      </c>
      <c r="CV4" s="288">
        <f t="shared" si="3"/>
        <v>-28290869.00999999</v>
      </c>
      <c r="CW4" s="288">
        <f t="shared" si="3"/>
        <v>-28290869.00999999</v>
      </c>
      <c r="CX4" s="288">
        <f t="shared" si="3"/>
        <v>0</v>
      </c>
      <c r="CY4" s="288">
        <f t="shared" si="3"/>
        <v>-28290869.00999999</v>
      </c>
      <c r="CZ4" s="288">
        <f t="shared" si="3"/>
        <v>-28290869.00999999</v>
      </c>
      <c r="DA4" s="288">
        <f t="shared" si="3"/>
        <v>0</v>
      </c>
      <c r="DB4" s="288">
        <f t="shared" si="3"/>
        <v>-94968705.370000005</v>
      </c>
      <c r="DC4" s="288">
        <f t="shared" si="3"/>
        <v>-94968705.370000005</v>
      </c>
      <c r="DD4" s="288">
        <f t="shared" si="3"/>
        <v>0</v>
      </c>
      <c r="DE4" s="288">
        <f t="shared" si="3"/>
        <v>-251000000</v>
      </c>
      <c r="DF4" s="288">
        <f t="shared" si="3"/>
        <v>-251000000</v>
      </c>
      <c r="DG4" s="288">
        <f t="shared" si="3"/>
        <v>0</v>
      </c>
      <c r="DH4" s="288">
        <f t="shared" si="3"/>
        <v>-345968705.37000084</v>
      </c>
      <c r="DI4" s="288">
        <f t="shared" si="3"/>
        <v>-345968705.37</v>
      </c>
      <c r="DJ4" s="288">
        <f t="shared" si="3"/>
        <v>500650000</v>
      </c>
      <c r="DK4" s="288">
        <f t="shared" si="3"/>
        <v>-894985946.31000137</v>
      </c>
      <c r="DL4" s="288">
        <f t="shared" si="3"/>
        <v>-1444698598.3099995</v>
      </c>
      <c r="DM4" s="293">
        <f>[5]xlsdata!$N$8589-DJ8</f>
        <v>-19319021578.599998</v>
      </c>
      <c r="EH4" s="34"/>
    </row>
    <row r="5" spans="1:138" ht="10.5" customHeight="1">
      <c r="A5" s="520" t="s">
        <v>0</v>
      </c>
      <c r="B5" s="44" t="s">
        <v>80</v>
      </c>
      <c r="C5" s="515" t="s">
        <v>81</v>
      </c>
      <c r="D5" s="516"/>
      <c r="E5" s="517"/>
      <c r="F5" s="515" t="s">
        <v>82</v>
      </c>
      <c r="G5" s="516"/>
      <c r="H5" s="517"/>
      <c r="I5" s="515" t="s">
        <v>310</v>
      </c>
      <c r="J5" s="516"/>
      <c r="K5" s="517"/>
      <c r="L5" s="515" t="s">
        <v>148</v>
      </c>
      <c r="M5" s="516"/>
      <c r="N5" s="517"/>
      <c r="O5" s="509" t="s">
        <v>308</v>
      </c>
      <c r="P5" s="510"/>
      <c r="Q5" s="511"/>
      <c r="R5" s="509" t="s">
        <v>151</v>
      </c>
      <c r="S5" s="510"/>
      <c r="T5" s="511"/>
      <c r="U5" s="509" t="s">
        <v>257</v>
      </c>
      <c r="V5" s="510"/>
      <c r="W5" s="511"/>
      <c r="X5" s="509" t="s">
        <v>309</v>
      </c>
      <c r="Y5" s="510"/>
      <c r="Z5" s="511"/>
      <c r="AA5" s="509" t="s">
        <v>126</v>
      </c>
      <c r="AB5" s="510"/>
      <c r="AC5" s="511"/>
      <c r="AD5" s="509" t="s">
        <v>127</v>
      </c>
      <c r="AE5" s="510"/>
      <c r="AF5" s="511"/>
      <c r="AG5" s="509" t="s">
        <v>128</v>
      </c>
      <c r="AH5" s="510"/>
      <c r="AI5" s="511"/>
      <c r="AJ5" s="509" t="s">
        <v>129</v>
      </c>
      <c r="AK5" s="510"/>
      <c r="AL5" s="511"/>
      <c r="AM5" s="509" t="s">
        <v>130</v>
      </c>
      <c r="AN5" s="510"/>
      <c r="AO5" s="511"/>
      <c r="AP5" s="507" t="s">
        <v>131</v>
      </c>
      <c r="AQ5" s="507"/>
      <c r="AR5" s="507"/>
      <c r="AS5" s="507" t="s">
        <v>145</v>
      </c>
      <c r="AT5" s="507"/>
      <c r="AU5" s="507"/>
      <c r="AV5" s="507" t="s">
        <v>133</v>
      </c>
      <c r="AW5" s="507"/>
      <c r="AX5" s="507"/>
      <c r="AY5" s="507" t="s">
        <v>134</v>
      </c>
      <c r="AZ5" s="507"/>
      <c r="BA5" s="507"/>
      <c r="BB5" s="507" t="s">
        <v>135</v>
      </c>
      <c r="BC5" s="507"/>
      <c r="BD5" s="507"/>
      <c r="BE5" s="507" t="s">
        <v>136</v>
      </c>
      <c r="BF5" s="507"/>
      <c r="BG5" s="507"/>
      <c r="BH5" s="507" t="s">
        <v>137</v>
      </c>
      <c r="BI5" s="507"/>
      <c r="BJ5" s="507"/>
      <c r="BK5" s="507" t="s">
        <v>138</v>
      </c>
      <c r="BL5" s="507"/>
      <c r="BM5" s="507"/>
      <c r="BN5" s="507" t="s">
        <v>139</v>
      </c>
      <c r="BO5" s="507"/>
      <c r="BP5" s="507"/>
      <c r="BQ5" s="507" t="s">
        <v>274</v>
      </c>
      <c r="BR5" s="507"/>
      <c r="BS5" s="507"/>
      <c r="BT5" s="507" t="s">
        <v>140</v>
      </c>
      <c r="BU5" s="507"/>
      <c r="BV5" s="507"/>
      <c r="BW5" s="507" t="s">
        <v>141</v>
      </c>
      <c r="BX5" s="507"/>
      <c r="BY5" s="507"/>
      <c r="BZ5" s="507" t="s">
        <v>142</v>
      </c>
      <c r="CA5" s="507"/>
      <c r="CB5" s="507"/>
      <c r="CC5" s="507" t="s">
        <v>144</v>
      </c>
      <c r="CD5" s="507"/>
      <c r="CE5" s="507"/>
      <c r="CF5" s="507" t="s">
        <v>143</v>
      </c>
      <c r="CG5" s="507"/>
      <c r="CH5" s="507"/>
      <c r="CI5" s="507" t="s">
        <v>271</v>
      </c>
      <c r="CJ5" s="507"/>
      <c r="CK5" s="507"/>
      <c r="CL5" s="509" t="s">
        <v>107</v>
      </c>
      <c r="CM5" s="510"/>
      <c r="CN5" s="511"/>
      <c r="CO5" s="509" t="s">
        <v>146</v>
      </c>
      <c r="CP5" s="510"/>
      <c r="CQ5" s="511"/>
      <c r="CR5" s="512" t="s">
        <v>121</v>
      </c>
      <c r="CS5" s="513"/>
      <c r="CT5" s="514"/>
      <c r="CU5" s="509" t="s">
        <v>166</v>
      </c>
      <c r="CV5" s="510"/>
      <c r="CW5" s="511"/>
      <c r="CX5" s="508" t="s">
        <v>164</v>
      </c>
      <c r="CY5" s="508"/>
      <c r="CZ5" s="508"/>
      <c r="DA5" s="509" t="s">
        <v>167</v>
      </c>
      <c r="DB5" s="510"/>
      <c r="DC5" s="511"/>
      <c r="DD5" s="509" t="s">
        <v>273</v>
      </c>
      <c r="DE5" s="510"/>
      <c r="DF5" s="511"/>
      <c r="DG5" s="508" t="s">
        <v>165</v>
      </c>
      <c r="DH5" s="508"/>
      <c r="DI5" s="508"/>
      <c r="DJ5" s="508" t="s">
        <v>3</v>
      </c>
      <c r="DK5" s="508"/>
      <c r="DL5" s="508"/>
      <c r="DM5" s="302"/>
    </row>
    <row r="6" spans="1:138" s="52" customFormat="1">
      <c r="A6" s="520"/>
      <c r="B6" s="44" t="s">
        <v>79</v>
      </c>
      <c r="C6" s="314" t="s">
        <v>114</v>
      </c>
      <c r="D6" s="314" t="s">
        <v>115</v>
      </c>
      <c r="E6" s="314" t="s">
        <v>116</v>
      </c>
      <c r="F6" s="314" t="s">
        <v>114</v>
      </c>
      <c r="G6" s="314" t="s">
        <v>115</v>
      </c>
      <c r="H6" s="314" t="s">
        <v>116</v>
      </c>
      <c r="I6" s="314" t="s">
        <v>114</v>
      </c>
      <c r="J6" s="314" t="s">
        <v>115</v>
      </c>
      <c r="K6" s="314" t="s">
        <v>116</v>
      </c>
      <c r="L6" s="314" t="s">
        <v>114</v>
      </c>
      <c r="M6" s="314" t="s">
        <v>115</v>
      </c>
      <c r="N6" s="314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5" t="s">
        <v>114</v>
      </c>
      <c r="V6" s="315" t="s">
        <v>115</v>
      </c>
      <c r="W6" s="315" t="s">
        <v>116</v>
      </c>
      <c r="X6" s="315" t="s">
        <v>114</v>
      </c>
      <c r="Y6" s="315" t="s">
        <v>115</v>
      </c>
      <c r="Z6" s="315" t="s">
        <v>116</v>
      </c>
      <c r="AA6" s="315" t="s">
        <v>114</v>
      </c>
      <c r="AB6" s="315" t="s">
        <v>115</v>
      </c>
      <c r="AC6" s="315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  <c r="AP6" s="315" t="s">
        <v>114</v>
      </c>
      <c r="AQ6" s="315" t="s">
        <v>115</v>
      </c>
      <c r="AR6" s="315" t="s">
        <v>116</v>
      </c>
      <c r="AS6" s="315" t="s">
        <v>114</v>
      </c>
      <c r="AT6" s="315" t="s">
        <v>115</v>
      </c>
      <c r="AU6" s="315" t="s">
        <v>116</v>
      </c>
      <c r="AV6" s="315" t="s">
        <v>114</v>
      </c>
      <c r="AW6" s="315" t="s">
        <v>115</v>
      </c>
      <c r="AX6" s="315" t="s">
        <v>116</v>
      </c>
      <c r="AY6" s="315" t="s">
        <v>114</v>
      </c>
      <c r="AZ6" s="315" t="s">
        <v>115</v>
      </c>
      <c r="BA6" s="315" t="s">
        <v>116</v>
      </c>
      <c r="BB6" s="315" t="s">
        <v>114</v>
      </c>
      <c r="BC6" s="315" t="s">
        <v>115</v>
      </c>
      <c r="BD6" s="315" t="s">
        <v>116</v>
      </c>
      <c r="BE6" s="315" t="s">
        <v>114</v>
      </c>
      <c r="BF6" s="315" t="s">
        <v>115</v>
      </c>
      <c r="BG6" s="315" t="s">
        <v>116</v>
      </c>
      <c r="BH6" s="315" t="s">
        <v>114</v>
      </c>
      <c r="BI6" s="315" t="s">
        <v>115</v>
      </c>
      <c r="BJ6" s="315" t="s">
        <v>116</v>
      </c>
      <c r="BK6" s="315" t="s">
        <v>114</v>
      </c>
      <c r="BL6" s="315" t="s">
        <v>115</v>
      </c>
      <c r="BM6" s="315" t="s">
        <v>116</v>
      </c>
      <c r="BN6" s="315" t="s">
        <v>114</v>
      </c>
      <c r="BO6" s="315" t="s">
        <v>115</v>
      </c>
      <c r="BP6" s="315" t="s">
        <v>116</v>
      </c>
      <c r="BQ6" s="315" t="s">
        <v>114</v>
      </c>
      <c r="BR6" s="315" t="s">
        <v>115</v>
      </c>
      <c r="BS6" s="315" t="s">
        <v>116</v>
      </c>
      <c r="BT6" s="315" t="s">
        <v>114</v>
      </c>
      <c r="BU6" s="315" t="s">
        <v>115</v>
      </c>
      <c r="BV6" s="315" t="s">
        <v>116</v>
      </c>
      <c r="BW6" s="315" t="s">
        <v>114</v>
      </c>
      <c r="BX6" s="315" t="s">
        <v>115</v>
      </c>
      <c r="BY6" s="315" t="s">
        <v>116</v>
      </c>
      <c r="BZ6" s="315" t="s">
        <v>114</v>
      </c>
      <c r="CA6" s="315" t="s">
        <v>115</v>
      </c>
      <c r="CB6" s="315" t="s">
        <v>116</v>
      </c>
      <c r="CC6" s="315" t="s">
        <v>114</v>
      </c>
      <c r="CD6" s="315" t="s">
        <v>115</v>
      </c>
      <c r="CE6" s="315" t="s">
        <v>116</v>
      </c>
      <c r="CF6" s="315" t="s">
        <v>114</v>
      </c>
      <c r="CG6" s="315" t="s">
        <v>115</v>
      </c>
      <c r="CH6" s="315" t="s">
        <v>116</v>
      </c>
      <c r="CI6" s="315" t="s">
        <v>114</v>
      </c>
      <c r="CJ6" s="315" t="s">
        <v>115</v>
      </c>
      <c r="CK6" s="315" t="s">
        <v>116</v>
      </c>
      <c r="CL6" s="315" t="s">
        <v>114</v>
      </c>
      <c r="CM6" s="315" t="s">
        <v>115</v>
      </c>
      <c r="CN6" s="315" t="s">
        <v>116</v>
      </c>
      <c r="CO6" s="315" t="s">
        <v>114</v>
      </c>
      <c r="CP6" s="315" t="s">
        <v>115</v>
      </c>
      <c r="CQ6" s="315" t="s">
        <v>116</v>
      </c>
      <c r="CR6" s="297" t="s">
        <v>114</v>
      </c>
      <c r="CS6" s="297" t="s">
        <v>115</v>
      </c>
      <c r="CT6" s="297" t="s">
        <v>116</v>
      </c>
      <c r="CU6" s="315" t="s">
        <v>114</v>
      </c>
      <c r="CV6" s="315" t="s">
        <v>115</v>
      </c>
      <c r="CW6" s="315" t="s">
        <v>116</v>
      </c>
      <c r="CX6" s="297" t="s">
        <v>114</v>
      </c>
      <c r="CY6" s="297" t="s">
        <v>115</v>
      </c>
      <c r="CZ6" s="297" t="s">
        <v>116</v>
      </c>
      <c r="DA6" s="315" t="s">
        <v>114</v>
      </c>
      <c r="DB6" s="315" t="s">
        <v>115</v>
      </c>
      <c r="DC6" s="315" t="s">
        <v>116</v>
      </c>
      <c r="DD6" s="315" t="s">
        <v>114</v>
      </c>
      <c r="DE6" s="315" t="s">
        <v>115</v>
      </c>
      <c r="DF6" s="315" t="s">
        <v>116</v>
      </c>
      <c r="DG6" s="297" t="s">
        <v>114</v>
      </c>
      <c r="DH6" s="297" t="s">
        <v>115</v>
      </c>
      <c r="DI6" s="297" t="s">
        <v>116</v>
      </c>
      <c r="DJ6" s="297" t="s">
        <v>114</v>
      </c>
      <c r="DK6" s="297" t="s">
        <v>115</v>
      </c>
      <c r="DL6" s="297" t="s">
        <v>116</v>
      </c>
      <c r="DM6" s="308"/>
      <c r="DN6" s="78"/>
      <c r="DO6" s="78"/>
      <c r="DP6" s="78"/>
      <c r="DQ6" s="78"/>
    </row>
    <row r="7" spans="1:138" s="52" customFormat="1" ht="10.5" customHeight="1">
      <c r="A7" s="518" t="s">
        <v>122</v>
      </c>
      <c r="B7" s="519"/>
      <c r="C7" s="303"/>
      <c r="D7" s="303">
        <f>SUM(C7+D79-D8)</f>
        <v>35823459.610000014</v>
      </c>
      <c r="E7" s="85">
        <f>SUM(D7-C7)</f>
        <v>35823459.610000014</v>
      </c>
      <c r="F7" s="303"/>
      <c r="G7" s="303">
        <f>SUM(F7+G79-G8)</f>
        <v>150691060.81999993</v>
      </c>
      <c r="H7" s="85">
        <f>SUM(G7-F7)</f>
        <v>150691060.81999993</v>
      </c>
      <c r="I7" s="303"/>
      <c r="J7" s="303">
        <f>SUM(I7+J79-J8)</f>
        <v>9048368</v>
      </c>
      <c r="K7" s="85">
        <f>SUM(J7-I7)</f>
        <v>9048368</v>
      </c>
      <c r="L7" s="303"/>
      <c r="M7" s="303">
        <f>SUM(L7+M79-M8)</f>
        <v>68285667</v>
      </c>
      <c r="N7" s="85">
        <f>SUM(M7-L7)</f>
        <v>68285667</v>
      </c>
      <c r="O7" s="289"/>
      <c r="P7" s="289">
        <f>SUM(O7+P79-P8)</f>
        <v>105975348.93999958</v>
      </c>
      <c r="Q7" s="107">
        <f>SUM(P7-O7)</f>
        <v>105975348.93999958</v>
      </c>
      <c r="R7" s="289"/>
      <c r="S7" s="289">
        <f>SUM(R7+S79-S8)</f>
        <v>53939390.310000062</v>
      </c>
      <c r="T7" s="107">
        <f>SUM(S7-R7)</f>
        <v>53939390.310000062</v>
      </c>
      <c r="U7" s="289"/>
      <c r="V7" s="289">
        <f>SUM(U7+V79-V8)</f>
        <v>0</v>
      </c>
      <c r="W7" s="107">
        <f>SUM(V7-U7)</f>
        <v>0</v>
      </c>
      <c r="X7" s="289"/>
      <c r="Y7" s="289">
        <f>SUM(X7+Y79-Y8)</f>
        <v>2742081.8500000015</v>
      </c>
      <c r="Z7" s="107">
        <f>SUM(Y7-X7)</f>
        <v>2742081.8500000015</v>
      </c>
      <c r="AA7" s="289"/>
      <c r="AB7" s="289">
        <f>SUM(AA7+AB79-AB8)</f>
        <v>3963167.0599999987</v>
      </c>
      <c r="AC7" s="107">
        <f>SUM(AB7-AA7)</f>
        <v>3963167.0599999987</v>
      </c>
      <c r="AD7" s="289"/>
      <c r="AE7" s="289">
        <f>SUM(AD7+AE79-AE8)</f>
        <v>1679664.3100000024</v>
      </c>
      <c r="AF7" s="107">
        <f>SUM(AE7-AD7)</f>
        <v>1679664.3100000024</v>
      </c>
      <c r="AG7" s="289"/>
      <c r="AH7" s="289">
        <f>SUM(AG7+AH79-AH8)</f>
        <v>4451680.049999997</v>
      </c>
      <c r="AI7" s="107">
        <f>SUM(AH7-AG7)</f>
        <v>4451680.049999997</v>
      </c>
      <c r="AJ7" s="289"/>
      <c r="AK7" s="289">
        <f>SUM(AJ7+AK79-AK8)</f>
        <v>4052118.5700000003</v>
      </c>
      <c r="AL7" s="107">
        <f>SUM(AK7-AJ7)</f>
        <v>4052118.5700000003</v>
      </c>
      <c r="AM7" s="289"/>
      <c r="AN7" s="289">
        <f>SUM(AM7+AN79-AN8)</f>
        <v>3216379.6700000018</v>
      </c>
      <c r="AO7" s="107">
        <f>SUM(AN7-AM7)</f>
        <v>3216379.6700000018</v>
      </c>
      <c r="AP7" s="289"/>
      <c r="AQ7" s="289">
        <f>SUM(AP7+AQ79-AQ8)</f>
        <v>2685975.0099999979</v>
      </c>
      <c r="AR7" s="107">
        <f>SUM(AQ7-AP7)</f>
        <v>2685975.0099999979</v>
      </c>
      <c r="AS7" s="289"/>
      <c r="AT7" s="289">
        <f>SUM(AS7+AT79-AT8)</f>
        <v>4723125.1999999993</v>
      </c>
      <c r="AU7" s="107">
        <f>SUM(AT7-AS7)</f>
        <v>4723125.1999999993</v>
      </c>
      <c r="AV7" s="289"/>
      <c r="AW7" s="289">
        <f>SUM(AV7+AW79-AW8)</f>
        <v>5034312.91</v>
      </c>
      <c r="AX7" s="107">
        <f>SUM(AW7-AV7)</f>
        <v>5034312.91</v>
      </c>
      <c r="AY7" s="289"/>
      <c r="AZ7" s="289">
        <f>SUM(AY7+AZ79-AZ8)</f>
        <v>5873569.5700000003</v>
      </c>
      <c r="BA7" s="107">
        <f>SUM(AZ7-AY7)</f>
        <v>5873569.5700000003</v>
      </c>
      <c r="BB7" s="289"/>
      <c r="BC7" s="289">
        <f>SUM(BB7+BC79-BC8)</f>
        <v>2224200.549999997</v>
      </c>
      <c r="BD7" s="107">
        <f>SUM(BC7-BB7)</f>
        <v>2224200.549999997</v>
      </c>
      <c r="BE7" s="289"/>
      <c r="BF7" s="289">
        <f>SUM(BE7+BF79-BF8)</f>
        <v>3704790.5</v>
      </c>
      <c r="BG7" s="107">
        <f>SUM(BF7-BE7)</f>
        <v>3704790.5</v>
      </c>
      <c r="BH7" s="289"/>
      <c r="BI7" s="289">
        <f>SUM(BH7+BI79-BI8)</f>
        <v>2421912.5900000036</v>
      </c>
      <c r="BJ7" s="107">
        <f>SUM(BI7-BH7)</f>
        <v>2421912.5900000036</v>
      </c>
      <c r="BK7" s="289"/>
      <c r="BL7" s="289">
        <f>SUM(BK7+BL79-BL8)</f>
        <v>2957653.129999999</v>
      </c>
      <c r="BM7" s="107">
        <f>SUM(BL7-BK7)</f>
        <v>2957653.129999999</v>
      </c>
      <c r="BN7" s="289"/>
      <c r="BO7" s="289">
        <f>SUM(BN7+BO79-BO8)</f>
        <v>4338354.1400000006</v>
      </c>
      <c r="BP7" s="107">
        <f>SUM(BO7-BN7)</f>
        <v>4338354.1400000006</v>
      </c>
      <c r="BQ7" s="289"/>
      <c r="BR7" s="289">
        <f>SUM(BQ7+BR79-BR8)</f>
        <v>0</v>
      </c>
      <c r="BS7" s="107">
        <f>SUM(BR7-BQ7)</f>
        <v>0</v>
      </c>
      <c r="BT7" s="289"/>
      <c r="BU7" s="289">
        <f>SUM(BT7+BU79-BU8)</f>
        <v>10161766.180000007</v>
      </c>
      <c r="BV7" s="107">
        <f>SUM(BU7-BT7)</f>
        <v>10161766.180000007</v>
      </c>
      <c r="BW7" s="289"/>
      <c r="BX7" s="289">
        <f>SUM(BW7+BX79-BX8)</f>
        <v>3559435.5699999928</v>
      </c>
      <c r="BY7" s="107">
        <f>SUM(BX7-BW7)</f>
        <v>3559435.5699999928</v>
      </c>
      <c r="BZ7" s="289"/>
      <c r="CA7" s="289">
        <f>SUM(BZ7+CA79-CA8)</f>
        <v>9747738.6400000155</v>
      </c>
      <c r="CB7" s="107">
        <f>SUM(CA7-BZ7)</f>
        <v>9747738.6400000155</v>
      </c>
      <c r="CC7" s="289"/>
      <c r="CD7" s="289">
        <f>SUM(CC7+CD79-CD8)</f>
        <v>4150776.400000006</v>
      </c>
      <c r="CE7" s="107">
        <f>SUM(CD7-CC7)</f>
        <v>4150776.400000006</v>
      </c>
      <c r="CF7" s="289"/>
      <c r="CG7" s="289">
        <f>SUM(CF7+CG79-CG8)</f>
        <v>16220.879999995232</v>
      </c>
      <c r="CH7" s="107">
        <f>SUM(CG7-CF7)</f>
        <v>16220.879999995232</v>
      </c>
      <c r="CI7" s="289"/>
      <c r="CJ7" s="289">
        <f>SUM(CI7+CJ79-CJ8)</f>
        <v>11832247.219999999</v>
      </c>
      <c r="CK7" s="107">
        <f>SUM(CJ7-CI7)</f>
        <v>11832247.219999999</v>
      </c>
      <c r="CL7" s="289"/>
      <c r="CM7" s="289">
        <f>SUM(CL7+CM79-CM8)</f>
        <v>3425907.25</v>
      </c>
      <c r="CN7" s="107">
        <f>SUM(CM7-CL7)</f>
        <v>3425907.25</v>
      </c>
      <c r="CO7" s="289"/>
      <c r="CP7" s="289">
        <f>SUM(CO7+CP79-CP8)</f>
        <v>0</v>
      </c>
      <c r="CQ7" s="107">
        <f>SUM(CP7-CO7)</f>
        <v>0</v>
      </c>
      <c r="CR7" s="294">
        <f>SUM(C7+F7+I7+L7+O7+R7+U7+X7+AA7+AD7+AG7+AJ7+AM7+AP7+AS7+AV7+AY7+BB7+BE7+BH7+BK7+BN7+BQ7+BT7+BW7+BZ7+CC7+CF7+CI7+CL7+CO7)</f>
        <v>0</v>
      </c>
      <c r="CS7" s="294">
        <f t="shared" ref="CS7:CT22" si="4">SUM(D7+G7+J7+M7+P7+S7+V7+Y7+AB7+AE7+AH7+AK7+AN7+AQ7+AT7+AW7+AZ7+BC7+BF7+BI7+BL7+BO7+BR7+BU7+BX7+CA7+CD7+CG7+CJ7+CM7+CP7)</f>
        <v>520726371.92999959</v>
      </c>
      <c r="CT7" s="294">
        <f t="shared" si="4"/>
        <v>520726371.92999959</v>
      </c>
      <c r="CU7" s="289"/>
      <c r="CV7" s="289">
        <f>SUM(CU7+CV79-CV8)</f>
        <v>28290869.00999999</v>
      </c>
      <c r="CW7" s="107">
        <v>0</v>
      </c>
      <c r="CX7" s="294">
        <f>SUM(CU7)</f>
        <v>0</v>
      </c>
      <c r="CY7" s="294">
        <f t="shared" ref="CY7:CZ17" si="5">SUM(CV7)</f>
        <v>28290869.00999999</v>
      </c>
      <c r="CZ7" s="294">
        <f t="shared" si="5"/>
        <v>0</v>
      </c>
      <c r="DA7" s="289"/>
      <c r="DB7" s="289">
        <f>SUM(DA7+DB79-DB8)</f>
        <v>94968705.370000005</v>
      </c>
      <c r="DC7" s="107">
        <f t="shared" ref="DC7:DC74" si="6">SUM(DB7-DA7)</f>
        <v>94968705.370000005</v>
      </c>
      <c r="DD7" s="289"/>
      <c r="DE7" s="289">
        <f>SUM(DD7+DE79-DE8)</f>
        <v>251000000</v>
      </c>
      <c r="DF7" s="107">
        <f>SUM(DE7-DD7)</f>
        <v>251000000</v>
      </c>
      <c r="DG7" s="124">
        <f>SUM(DA7+DD7)</f>
        <v>0</v>
      </c>
      <c r="DH7" s="124">
        <f t="shared" ref="DH7:DI22" si="7">SUM(DB7+DE7)</f>
        <v>345968705.37</v>
      </c>
      <c r="DI7" s="124">
        <f t="shared" si="7"/>
        <v>345968705.37</v>
      </c>
      <c r="DJ7" s="124">
        <f>SUM(CR7+CX7+DG7)</f>
        <v>0</v>
      </c>
      <c r="DK7" s="124">
        <f t="shared" ref="DK7:DL22" si="8">SUM(CS7+CY7+DH7)</f>
        <v>894985946.30999959</v>
      </c>
      <c r="DL7" s="124">
        <f t="shared" si="8"/>
        <v>866695077.29999959</v>
      </c>
      <c r="DM7" s="308"/>
      <c r="DN7" s="78"/>
      <c r="DO7" s="78"/>
      <c r="DP7" s="78"/>
      <c r="DQ7" s="78"/>
    </row>
    <row r="8" spans="1:138" s="311" customFormat="1">
      <c r="A8" s="299">
        <v>1</v>
      </c>
      <c r="B8" s="310" t="s">
        <v>4</v>
      </c>
      <c r="C8" s="104">
        <f>SUM(C9+C75)</f>
        <v>321584200</v>
      </c>
      <c r="D8" s="104">
        <f>SUM(D9+D75)</f>
        <v>253676540.38999999</v>
      </c>
      <c r="E8" s="103">
        <f t="shared" ref="E8:E72" si="9">SUM(D8-C8)</f>
        <v>-67907659.610000014</v>
      </c>
      <c r="F8" s="104">
        <f>SUM(F9+F75)</f>
        <v>2231484900</v>
      </c>
      <c r="G8" s="104">
        <f>SUM(G9+G75)</f>
        <v>1992448139.1800001</v>
      </c>
      <c r="H8" s="103">
        <f t="shared" ref="H8:H71" si="10">SUM(G8-F8)</f>
        <v>-239036760.81999993</v>
      </c>
      <c r="I8" s="104">
        <f>SUM(I9+I75)</f>
        <v>233874200</v>
      </c>
      <c r="J8" s="104">
        <f>SUM(J9+J75)</f>
        <v>167475711</v>
      </c>
      <c r="K8" s="103">
        <f t="shared" ref="K8:K71" si="11">SUM(J8-I8)</f>
        <v>-66398489</v>
      </c>
      <c r="L8" s="104">
        <f>SUM(L9+L75)</f>
        <v>441457300</v>
      </c>
      <c r="M8" s="104">
        <f>SUM(M9+M75)</f>
        <v>361404633</v>
      </c>
      <c r="N8" s="103">
        <f t="shared" ref="N8:N71" si="12">SUM(M8-L8)</f>
        <v>-80052667</v>
      </c>
      <c r="O8" s="104">
        <f>SUM(O9+O75)</f>
        <v>3118966800</v>
      </c>
      <c r="P8" s="104">
        <f>SUM(P9+P75)</f>
        <v>2962878799.0600004</v>
      </c>
      <c r="Q8" s="103">
        <f t="shared" ref="Q8:Q11" si="13">SUM(P8-O8)</f>
        <v>-156088000.93999958</v>
      </c>
      <c r="R8" s="104">
        <f>SUM(R9+R75)</f>
        <v>357246100</v>
      </c>
      <c r="S8" s="104">
        <f>SUM(S9+S75)</f>
        <v>282416909.68999994</v>
      </c>
      <c r="T8" s="103">
        <f t="shared" ref="T8:T71" si="14">SUM(S8-R8)</f>
        <v>-74829190.310000062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60652000</v>
      </c>
      <c r="Y8" s="104">
        <f>SUM(Y9+Y75)</f>
        <v>57370418.149999999</v>
      </c>
      <c r="Z8" s="103">
        <f t="shared" ref="Z8:Z71" si="16">SUM(Y8-X8)</f>
        <v>-3281581.8500000015</v>
      </c>
      <c r="AA8" s="104">
        <f>SUM(AA9+AA75)</f>
        <v>29980400</v>
      </c>
      <c r="AB8" s="104">
        <f>SUM(AB9+AB75)</f>
        <v>26017232.940000001</v>
      </c>
      <c r="AC8" s="103">
        <f t="shared" ref="AC8:AC71" si="17">SUM(AB8-AA8)</f>
        <v>-3963167.0599999987</v>
      </c>
      <c r="AD8" s="104">
        <f>SUM(AD9+AD75)</f>
        <v>38709600</v>
      </c>
      <c r="AE8" s="104">
        <f>SUM(AE9+AE75)</f>
        <v>37029935.689999998</v>
      </c>
      <c r="AF8" s="103">
        <f t="shared" ref="AF8:AF71" si="18">SUM(AE8-AD8)</f>
        <v>-1679664.3100000024</v>
      </c>
      <c r="AG8" s="104">
        <f>SUM(AG9+AG75)</f>
        <v>38620000</v>
      </c>
      <c r="AH8" s="104">
        <f>SUM(AH9+AH75)</f>
        <v>34168319.950000003</v>
      </c>
      <c r="AI8" s="103">
        <f t="shared" ref="AI8:AI10" si="19">SUM(AH8-AG8)</f>
        <v>-4451680.049999997</v>
      </c>
      <c r="AJ8" s="104">
        <f>SUM(AJ9+AJ75)</f>
        <v>38101200</v>
      </c>
      <c r="AK8" s="104">
        <f>SUM(AK9+AK75)</f>
        <v>34049081.43</v>
      </c>
      <c r="AL8" s="103">
        <f t="shared" ref="AL8:AL10" si="20">SUM(AK8-AJ8)</f>
        <v>-4052118.5700000003</v>
      </c>
      <c r="AM8" s="104">
        <f>SUM(AM9+AM75)</f>
        <v>37641600</v>
      </c>
      <c r="AN8" s="104">
        <f>SUM(AN9+AN75)</f>
        <v>31765020.329999998</v>
      </c>
      <c r="AO8" s="103">
        <f>SUM(AN8-AM8)</f>
        <v>-5876579.6700000018</v>
      </c>
      <c r="AP8" s="104">
        <f>SUM(AP9+AP75)</f>
        <v>40625200</v>
      </c>
      <c r="AQ8" s="104">
        <f>SUM(AQ9+AQ75)</f>
        <v>37939224.990000002</v>
      </c>
      <c r="AR8" s="103">
        <f t="shared" ref="AR8:AR71" si="21">SUM(AQ8-AP8)</f>
        <v>-2685975.0099999979</v>
      </c>
      <c r="AS8" s="104">
        <f>SUM(AS9+AS75)</f>
        <v>36207200</v>
      </c>
      <c r="AT8" s="104">
        <f>SUM(AT9+AT75)</f>
        <v>32484074.800000001</v>
      </c>
      <c r="AU8" s="103">
        <f t="shared" ref="AU8:AU71" si="22">SUM(AT8-AS8)</f>
        <v>-3723125.1999999993</v>
      </c>
      <c r="AV8" s="104">
        <f>SUM(AV9+AV75)</f>
        <v>36013600</v>
      </c>
      <c r="AW8" s="104">
        <f>SUM(AW9+AW75)</f>
        <v>30979287.09</v>
      </c>
      <c r="AX8" s="103">
        <f t="shared" ref="AX8:AX71" si="23">SUM(AW8-AV8)</f>
        <v>-5034312.91</v>
      </c>
      <c r="AY8" s="104">
        <f>SUM(AY9+AY75)</f>
        <v>38150800</v>
      </c>
      <c r="AZ8" s="104">
        <f>SUM(AZ9+AZ75)</f>
        <v>32277230.43</v>
      </c>
      <c r="BA8" s="103">
        <f t="shared" ref="BA8:BA71" si="24">SUM(AZ8-AY8)</f>
        <v>-5873569.5700000003</v>
      </c>
      <c r="BB8" s="104">
        <f>SUM(BB9+BB75)</f>
        <v>46595200</v>
      </c>
      <c r="BC8" s="104">
        <f>SUM(BC9+BC75)</f>
        <v>43590999.450000003</v>
      </c>
      <c r="BD8" s="103">
        <f t="shared" ref="BD8:BD71" si="25">SUM(BC8-BB8)</f>
        <v>-3004200.549999997</v>
      </c>
      <c r="BE8" s="104">
        <f>SUM(BE9+BE75)</f>
        <v>34987600</v>
      </c>
      <c r="BF8" s="104">
        <f>SUM(BF9+BF75)</f>
        <v>31282809.5</v>
      </c>
      <c r="BG8" s="103">
        <f t="shared" ref="BG8:BG71" si="26">SUM(BF8-BE8)</f>
        <v>-3704790.5</v>
      </c>
      <c r="BH8" s="104">
        <f>SUM(BH9+BH75)</f>
        <v>70762200</v>
      </c>
      <c r="BI8" s="104">
        <f>SUM(BI9+BI75)</f>
        <v>66395687.409999996</v>
      </c>
      <c r="BJ8" s="103">
        <f t="shared" ref="BJ8:BJ71" si="27">SUM(BI8-BH8)</f>
        <v>-4366512.5900000036</v>
      </c>
      <c r="BK8" s="104">
        <f>SUM(BK9+BK75)</f>
        <v>29530800</v>
      </c>
      <c r="BL8" s="104">
        <f>SUM(BL9+BL75)</f>
        <v>26573146.870000001</v>
      </c>
      <c r="BM8" s="103">
        <f t="shared" ref="BM8:BM10" si="28">SUM(BL8-BK8)</f>
        <v>-2957653.129999999</v>
      </c>
      <c r="BN8" s="104">
        <f>SUM(BN9+BN75)</f>
        <v>37700000</v>
      </c>
      <c r="BO8" s="104">
        <f>SUM(BO9+BO75)</f>
        <v>29061645.859999999</v>
      </c>
      <c r="BP8" s="103">
        <f t="shared" ref="BP8:BP10" si="29">SUM(BO8-BN8)</f>
        <v>-8638354.1400000006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281929200</v>
      </c>
      <c r="BU8" s="104">
        <f>SUM(BU9+BU75)</f>
        <v>264747433.81999999</v>
      </c>
      <c r="BV8" s="103">
        <f t="shared" ref="BV8:BV10" si="31">SUM(BU8-BT8)</f>
        <v>-17181766.180000007</v>
      </c>
      <c r="BW8" s="104">
        <f>SUM(BW9+BW75)</f>
        <v>260908100</v>
      </c>
      <c r="BX8" s="104">
        <f>SUM(BX9+BX75)</f>
        <v>257754964.43000001</v>
      </c>
      <c r="BY8" s="103">
        <f t="shared" ref="BY8:BY10" si="32">SUM(BX8-BW8)</f>
        <v>-3153135.5699999928</v>
      </c>
      <c r="BZ8" s="104">
        <f>SUM(BZ9+BZ75)</f>
        <v>217936800</v>
      </c>
      <c r="CA8" s="104">
        <f>SUM(CA9+CA75)</f>
        <v>197321861.35999998</v>
      </c>
      <c r="CB8" s="103">
        <f>SUM(CA8-BZ8)</f>
        <v>-20614938.640000015</v>
      </c>
      <c r="CC8" s="104">
        <f>SUM(CC9+CC75)</f>
        <v>186742800</v>
      </c>
      <c r="CD8" s="104">
        <f>SUM(CD9+CD75)</f>
        <v>182592023.59999999</v>
      </c>
      <c r="CE8" s="103">
        <f t="shared" ref="CE8:CE71" si="33">SUM(CD8-CC8)</f>
        <v>-4150776.400000006</v>
      </c>
      <c r="CF8" s="104">
        <f>SUM(CF9+CF75)</f>
        <v>214216400</v>
      </c>
      <c r="CG8" s="104">
        <f>SUM(CG9+CG75)</f>
        <v>208724179.12</v>
      </c>
      <c r="CH8" s="103">
        <f t="shared" ref="CH8:CH71" si="34">SUM(CG8-CF8)</f>
        <v>-5492220.8799999952</v>
      </c>
      <c r="CI8" s="104">
        <f>SUM(CI9+CI75)</f>
        <v>214465600</v>
      </c>
      <c r="CJ8" s="104">
        <f>SUM(CJ9+CJ75)</f>
        <v>202633352.78</v>
      </c>
      <c r="CK8" s="103">
        <f t="shared" ref="CK8:CK71" si="35">SUM(CJ8-CI8)</f>
        <v>-11832247.219999999</v>
      </c>
      <c r="CL8" s="104">
        <f>SUM(CL9+CL75)</f>
        <v>55199300</v>
      </c>
      <c r="CM8" s="104">
        <f>SUM(CM9+CM75)</f>
        <v>48575692.75</v>
      </c>
      <c r="CN8" s="103">
        <f t="shared" ref="CN8:CN71" si="36">SUM(CM8-CL8)</f>
        <v>-6623607.25</v>
      </c>
      <c r="CO8" s="104">
        <f>SUM(CO9+CO75)</f>
        <v>738750000</v>
      </c>
      <c r="CP8" s="104">
        <f>SUM(CP9+CP75)</f>
        <v>0</v>
      </c>
      <c r="CQ8" s="103">
        <f t="shared" ref="CQ8:CQ71" si="37">SUM(CP8-CO8)</f>
        <v>-738750000</v>
      </c>
      <c r="CR8" s="306">
        <f t="shared" ref="CR8:CT66" si="38">SUM(C8+F8+I8+L8+O8+R8+U8+X8+AA8+AD8+AG8+AJ8+AM8+AP8+AS8+AV8+AY8+BB8+BE8+BH8+BK8+BN8+BQ8+BT8+BW8+BZ8+CC8+CF8+CI8+CL8+CO8)</f>
        <v>9489039100</v>
      </c>
      <c r="CS8" s="306">
        <f t="shared" si="4"/>
        <v>7933634355.0699987</v>
      </c>
      <c r="CT8" s="306">
        <f t="shared" si="4"/>
        <v>-1555404744.9299994</v>
      </c>
      <c r="CU8" s="104">
        <f>SUM(CU9+CU75)</f>
        <v>1433288300</v>
      </c>
      <c r="CV8" s="104">
        <f>SUM(CV9+CV75)</f>
        <v>150424721</v>
      </c>
      <c r="CW8" s="103">
        <f t="shared" ref="CW8:CW74" si="39">SUM(CV8-CU8)</f>
        <v>-1282863579</v>
      </c>
      <c r="CX8" s="306">
        <f t="shared" ref="CX8:CZ66" si="40">SUM(CU8)</f>
        <v>1433288300</v>
      </c>
      <c r="CY8" s="306">
        <f t="shared" si="5"/>
        <v>150424721</v>
      </c>
      <c r="CZ8" s="306">
        <f t="shared" si="5"/>
        <v>-1282863579</v>
      </c>
      <c r="DA8" s="104">
        <f>SUM(DA9+DA75)</f>
        <v>604000000</v>
      </c>
      <c r="DB8" s="104">
        <f>SUM(DB9+DB75)</f>
        <v>601468479</v>
      </c>
      <c r="DC8" s="103">
        <f t="shared" si="6"/>
        <v>-2531521</v>
      </c>
      <c r="DD8" s="104">
        <f>SUM(DD9+DD75)</f>
        <v>7800000000</v>
      </c>
      <c r="DE8" s="104">
        <f>SUM(DE9+DE75)</f>
        <v>7800000000</v>
      </c>
      <c r="DF8" s="103">
        <f t="shared" ref="DF8:DF74" si="41">SUM(DE8-DD8)</f>
        <v>0</v>
      </c>
      <c r="DG8" s="300">
        <f t="shared" ref="DG8:DI66" si="42">SUM(DA8+DD8)</f>
        <v>8404000000</v>
      </c>
      <c r="DH8" s="300">
        <f t="shared" si="7"/>
        <v>8401468479</v>
      </c>
      <c r="DI8" s="300">
        <f t="shared" si="7"/>
        <v>-2531521</v>
      </c>
      <c r="DJ8" s="300">
        <f t="shared" ref="DJ8:DL74" si="43">SUM(CR8+CX8+DG8)</f>
        <v>19326327400</v>
      </c>
      <c r="DK8" s="300">
        <f t="shared" si="8"/>
        <v>16485527555.07</v>
      </c>
      <c r="DL8" s="300">
        <f t="shared" si="8"/>
        <v>-2840799844.9299994</v>
      </c>
      <c r="DM8" s="291"/>
    </row>
    <row r="9" spans="1:138" s="312" customFormat="1">
      <c r="A9" s="299">
        <v>2</v>
      </c>
      <c r="B9" s="310" t="s">
        <v>5</v>
      </c>
      <c r="C9" s="104">
        <f>SUM(C10+C63+C66)</f>
        <v>321584200</v>
      </c>
      <c r="D9" s="104">
        <f t="shared" ref="D9" si="44">SUM(D10+D63+D66)</f>
        <v>253676540.38999999</v>
      </c>
      <c r="E9" s="103">
        <f t="shared" si="9"/>
        <v>-67907659.610000014</v>
      </c>
      <c r="F9" s="104">
        <f>SUM(F10+F63+F66)</f>
        <v>2231484900</v>
      </c>
      <c r="G9" s="104">
        <f t="shared" ref="G9" si="45">SUM(G10+G63+G66)</f>
        <v>1992448139.1800001</v>
      </c>
      <c r="H9" s="103">
        <f t="shared" si="10"/>
        <v>-239036760.81999993</v>
      </c>
      <c r="I9" s="104">
        <f>SUM(I10+I63+I66)</f>
        <v>233874200</v>
      </c>
      <c r="J9" s="104">
        <f t="shared" ref="J9" si="46">SUM(J10+J63+J66)</f>
        <v>167475711</v>
      </c>
      <c r="K9" s="103">
        <f t="shared" si="11"/>
        <v>-66398489</v>
      </c>
      <c r="L9" s="104">
        <f>SUM(L10+L63+L66)</f>
        <v>441457300</v>
      </c>
      <c r="M9" s="104">
        <f t="shared" ref="M9" si="47">SUM(M10+M63+M66)</f>
        <v>361404633</v>
      </c>
      <c r="N9" s="103">
        <f t="shared" si="12"/>
        <v>-80052667</v>
      </c>
      <c r="O9" s="104">
        <f>SUM(O10+O63+O66)</f>
        <v>3118966800</v>
      </c>
      <c r="P9" s="104">
        <f t="shared" ref="P9" si="48">SUM(P10+P63+P66)</f>
        <v>2962878799.0600004</v>
      </c>
      <c r="Q9" s="103">
        <f t="shared" si="13"/>
        <v>-156088000.93999958</v>
      </c>
      <c r="R9" s="104">
        <f>SUM(R10+R63+R66)</f>
        <v>357246100</v>
      </c>
      <c r="S9" s="104">
        <f t="shared" ref="S9" si="49">SUM(S10+S63+S66)</f>
        <v>282416909.68999994</v>
      </c>
      <c r="T9" s="103">
        <f t="shared" si="14"/>
        <v>-74829190.310000062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60652000</v>
      </c>
      <c r="Y9" s="104">
        <f t="shared" ref="Y9" si="51">SUM(Y10+Y63+Y66)</f>
        <v>57370418.149999999</v>
      </c>
      <c r="Z9" s="103">
        <f t="shared" si="16"/>
        <v>-3281581.8500000015</v>
      </c>
      <c r="AA9" s="104">
        <f>SUM(AA10+AA63+AA66)</f>
        <v>29980400</v>
      </c>
      <c r="AB9" s="104">
        <f t="shared" ref="AB9" si="52">SUM(AB10+AB63+AB66)</f>
        <v>26017232.940000001</v>
      </c>
      <c r="AC9" s="103">
        <f t="shared" si="17"/>
        <v>-3963167.0599999987</v>
      </c>
      <c r="AD9" s="104">
        <f>SUM(AD10+AD63+AD66)</f>
        <v>38709600</v>
      </c>
      <c r="AE9" s="104">
        <f t="shared" ref="AE9" si="53">SUM(AE10+AE63+AE66)</f>
        <v>37029935.689999998</v>
      </c>
      <c r="AF9" s="103">
        <f t="shared" si="18"/>
        <v>-1679664.3100000024</v>
      </c>
      <c r="AG9" s="104">
        <f>SUM(AG10+AG63+AG66)</f>
        <v>38620000</v>
      </c>
      <c r="AH9" s="104">
        <f t="shared" ref="AH9" si="54">SUM(AH10+AH63+AH66)</f>
        <v>34168319.950000003</v>
      </c>
      <c r="AI9" s="103">
        <f>SUM(AH9-AG9)</f>
        <v>-4451680.049999997</v>
      </c>
      <c r="AJ9" s="104">
        <f>SUM(AJ10+AJ63+AJ66)</f>
        <v>38101200</v>
      </c>
      <c r="AK9" s="104">
        <f t="shared" ref="AK9" si="55">SUM(AK10+AK63+AK66)</f>
        <v>34049081.43</v>
      </c>
      <c r="AL9" s="103">
        <f t="shared" si="20"/>
        <v>-4052118.5700000003</v>
      </c>
      <c r="AM9" s="104">
        <f>SUM(AM10+AM63+AM66)</f>
        <v>37641600</v>
      </c>
      <c r="AN9" s="104">
        <f t="shared" ref="AN9" si="56">SUM(AN10+AN63+AN66)</f>
        <v>31765020.329999998</v>
      </c>
      <c r="AO9" s="103">
        <f t="shared" ref="AO9:AO72" si="57">SUM(AN9-AM9)</f>
        <v>-5876579.6700000018</v>
      </c>
      <c r="AP9" s="104">
        <f>SUM(AP10+AP63+AP66)</f>
        <v>40625200</v>
      </c>
      <c r="AQ9" s="104">
        <f t="shared" ref="AQ9" si="58">SUM(AQ10+AQ63+AQ66)</f>
        <v>37939224.990000002</v>
      </c>
      <c r="AR9" s="103">
        <f t="shared" si="21"/>
        <v>-2685975.0099999979</v>
      </c>
      <c r="AS9" s="104">
        <f>SUM(AS10+AS63+AS66)</f>
        <v>36207200</v>
      </c>
      <c r="AT9" s="104">
        <f t="shared" ref="AT9" si="59">SUM(AT10+AT63+AT66)</f>
        <v>32484074.800000001</v>
      </c>
      <c r="AU9" s="103">
        <f t="shared" si="22"/>
        <v>-3723125.1999999993</v>
      </c>
      <c r="AV9" s="104">
        <f>SUM(AV10+AV63+AV66)</f>
        <v>36013600</v>
      </c>
      <c r="AW9" s="104">
        <f t="shared" ref="AW9" si="60">SUM(AW10+AW63+AW66)</f>
        <v>30979287.09</v>
      </c>
      <c r="AX9" s="103">
        <f t="shared" si="23"/>
        <v>-5034312.91</v>
      </c>
      <c r="AY9" s="104">
        <f>SUM(AY10+AY63+AY66)</f>
        <v>38150800</v>
      </c>
      <c r="AZ9" s="104">
        <f t="shared" ref="AZ9" si="61">SUM(AZ10+AZ63+AZ66)</f>
        <v>32277230.43</v>
      </c>
      <c r="BA9" s="103">
        <f t="shared" si="24"/>
        <v>-5873569.5700000003</v>
      </c>
      <c r="BB9" s="104">
        <f>SUM(BB10+BB63+BB66)</f>
        <v>46595200</v>
      </c>
      <c r="BC9" s="104">
        <f t="shared" ref="BC9" si="62">SUM(BC10+BC63+BC66)</f>
        <v>43590999.450000003</v>
      </c>
      <c r="BD9" s="103">
        <f t="shared" si="25"/>
        <v>-3004200.549999997</v>
      </c>
      <c r="BE9" s="104">
        <f>SUM(BE10+BE63+BE66)</f>
        <v>34987600</v>
      </c>
      <c r="BF9" s="104">
        <f t="shared" ref="BF9" si="63">SUM(BF10+BF63+BF66)</f>
        <v>31282809.5</v>
      </c>
      <c r="BG9" s="103">
        <f t="shared" si="26"/>
        <v>-3704790.5</v>
      </c>
      <c r="BH9" s="104">
        <f>SUM(BH10+BH63+BH66)</f>
        <v>70762200</v>
      </c>
      <c r="BI9" s="104">
        <f t="shared" ref="BI9" si="64">SUM(BI10+BI63+BI66)</f>
        <v>66395687.409999996</v>
      </c>
      <c r="BJ9" s="103">
        <f t="shared" si="27"/>
        <v>-4366512.5900000036</v>
      </c>
      <c r="BK9" s="104">
        <f>SUM(BK10+BK63+BK66)</f>
        <v>29530800</v>
      </c>
      <c r="BL9" s="104">
        <f t="shared" ref="BL9" si="65">SUM(BL10+BL63+BL66)</f>
        <v>26573146.870000001</v>
      </c>
      <c r="BM9" s="103">
        <f t="shared" si="28"/>
        <v>-2957653.129999999</v>
      </c>
      <c r="BN9" s="104">
        <f>SUM(BN10+BN63+BN66)</f>
        <v>37700000</v>
      </c>
      <c r="BO9" s="104">
        <f t="shared" ref="BO9" si="66">SUM(BO10+BO63+BO66)</f>
        <v>29061645.859999999</v>
      </c>
      <c r="BP9" s="103">
        <f t="shared" si="29"/>
        <v>-8638354.1400000006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281929200</v>
      </c>
      <c r="BU9" s="104">
        <f t="shared" ref="BU9" si="68">SUM(BU10+BU63+BU66)</f>
        <v>264747433.81999999</v>
      </c>
      <c r="BV9" s="103">
        <f t="shared" si="31"/>
        <v>-17181766.180000007</v>
      </c>
      <c r="BW9" s="104">
        <f>SUM(BW10+BW63+BW66)</f>
        <v>260908100</v>
      </c>
      <c r="BX9" s="104">
        <f t="shared" ref="BX9" si="69">SUM(BX10+BX63+BX66)</f>
        <v>257754964.43000001</v>
      </c>
      <c r="BY9" s="103">
        <f t="shared" si="32"/>
        <v>-3153135.5699999928</v>
      </c>
      <c r="BZ9" s="104">
        <f>SUM(BZ10+BZ63+BZ66)</f>
        <v>217936800</v>
      </c>
      <c r="CA9" s="104">
        <f t="shared" ref="CA9" si="70">SUM(CA10+CA63+CA66)</f>
        <v>197321861.35999998</v>
      </c>
      <c r="CB9" s="103">
        <f t="shared" ref="CB9:CB72" si="71">SUM(CA9-BZ9)</f>
        <v>-20614938.640000015</v>
      </c>
      <c r="CC9" s="104">
        <f>SUM(CC10+CC63+CC66)</f>
        <v>186742800</v>
      </c>
      <c r="CD9" s="104">
        <f t="shared" ref="CD9" si="72">SUM(CD10+CD63+CD66)</f>
        <v>182592023.59999999</v>
      </c>
      <c r="CE9" s="103">
        <f t="shared" si="33"/>
        <v>-4150776.400000006</v>
      </c>
      <c r="CF9" s="104">
        <f>SUM(CF10+CF63+CF66)</f>
        <v>214216400</v>
      </c>
      <c r="CG9" s="104">
        <f t="shared" ref="CG9" si="73">SUM(CG10+CG63+CG66)</f>
        <v>208724179.12</v>
      </c>
      <c r="CH9" s="103">
        <f t="shared" si="34"/>
        <v>-5492220.8799999952</v>
      </c>
      <c r="CI9" s="104">
        <f>SUM(CI10+CI63+CI66)</f>
        <v>214465600</v>
      </c>
      <c r="CJ9" s="104">
        <f t="shared" ref="CJ9" si="74">SUM(CJ10+CJ63+CJ66)</f>
        <v>202633352.78</v>
      </c>
      <c r="CK9" s="103">
        <f t="shared" si="35"/>
        <v>-11832247.219999999</v>
      </c>
      <c r="CL9" s="104">
        <f>SUM(CL10+CL63+CL66)</f>
        <v>55199300</v>
      </c>
      <c r="CM9" s="104">
        <f t="shared" ref="CM9" si="75">SUM(CM10+CM63+CM66)</f>
        <v>48575692.75</v>
      </c>
      <c r="CN9" s="103">
        <f t="shared" si="36"/>
        <v>-6623607.25</v>
      </c>
      <c r="CO9" s="104">
        <f>SUM(CO10+CO63+CO66)</f>
        <v>738750000</v>
      </c>
      <c r="CP9" s="104">
        <f t="shared" ref="CP9" si="76">SUM(CP10+CP63+CP66)</f>
        <v>0</v>
      </c>
      <c r="CQ9" s="103">
        <f t="shared" si="37"/>
        <v>-738750000</v>
      </c>
      <c r="CR9" s="306">
        <f t="shared" si="38"/>
        <v>9489039100</v>
      </c>
      <c r="CS9" s="306">
        <f t="shared" si="4"/>
        <v>7933634355.0699987</v>
      </c>
      <c r="CT9" s="306">
        <f t="shared" si="4"/>
        <v>-1555404744.9299994</v>
      </c>
      <c r="CU9" s="104">
        <f>SUM(CU10+CU63+CU66)</f>
        <v>1433288300</v>
      </c>
      <c r="CV9" s="104">
        <f t="shared" ref="CV9" si="77">SUM(CV10+CV63+CV66)</f>
        <v>150424721</v>
      </c>
      <c r="CW9" s="103">
        <f t="shared" si="39"/>
        <v>-1282863579</v>
      </c>
      <c r="CX9" s="306">
        <f t="shared" si="40"/>
        <v>1433288300</v>
      </c>
      <c r="CY9" s="306">
        <f t="shared" si="5"/>
        <v>150424721</v>
      </c>
      <c r="CZ9" s="306">
        <f t="shared" si="5"/>
        <v>-1282863579</v>
      </c>
      <c r="DA9" s="104">
        <f>SUM(DA10+DA63+DA66)</f>
        <v>604000000</v>
      </c>
      <c r="DB9" s="104">
        <f t="shared" ref="DB9" si="78">SUM(DB10+DB63+DB66)</f>
        <v>601468479</v>
      </c>
      <c r="DC9" s="103">
        <f t="shared" si="6"/>
        <v>-2531521</v>
      </c>
      <c r="DD9" s="104">
        <f>SUM(DD10+DD63+DD66)</f>
        <v>7800000000</v>
      </c>
      <c r="DE9" s="104">
        <f t="shared" ref="DE9" si="79">SUM(DE10+DE63+DE66)</f>
        <v>7800000000</v>
      </c>
      <c r="DF9" s="103">
        <f t="shared" si="41"/>
        <v>0</v>
      </c>
      <c r="DG9" s="300">
        <f>SUM(DA9+DD9)</f>
        <v>8404000000</v>
      </c>
      <c r="DH9" s="300">
        <f t="shared" si="7"/>
        <v>8401468479</v>
      </c>
      <c r="DI9" s="300">
        <f t="shared" si="7"/>
        <v>-2531521</v>
      </c>
      <c r="DJ9" s="300">
        <f>SUM(CR9+CX9+DG9)</f>
        <v>19326327400</v>
      </c>
      <c r="DK9" s="300">
        <f t="shared" si="8"/>
        <v>16485527555.07</v>
      </c>
      <c r="DL9" s="300">
        <f t="shared" si="8"/>
        <v>-2840799844.9299994</v>
      </c>
      <c r="DM9" s="291"/>
    </row>
    <row r="10" spans="1:138" s="312" customFormat="1">
      <c r="A10" s="299">
        <v>3</v>
      </c>
      <c r="B10" s="310" t="s">
        <v>6</v>
      </c>
      <c r="C10" s="104">
        <f>SUM(C11+C17+C23+C28+C35+C39+C44+C48+C58)</f>
        <v>316684200</v>
      </c>
      <c r="D10" s="104">
        <f t="shared" ref="D10" si="80">SUM(D11+D17+D23+D28+D35+D39+D44+D48+D58)</f>
        <v>250576540.38999999</v>
      </c>
      <c r="E10" s="103">
        <f t="shared" si="9"/>
        <v>-66107659.610000014</v>
      </c>
      <c r="F10" s="104">
        <f>SUM(F11+F17+F23+F28+F35+F39+F44+F48+F58)</f>
        <v>2229384900</v>
      </c>
      <c r="G10" s="104">
        <f t="shared" ref="G10" si="81">SUM(G11+G17+G23+G28+G35+G39+G44+G48+G58)</f>
        <v>1990348139.1800001</v>
      </c>
      <c r="H10" s="103">
        <f t="shared" si="10"/>
        <v>-239036760.81999993</v>
      </c>
      <c r="I10" s="104">
        <f>SUM(I11+I17+I23+I28+I35+I39+I44+I48+I58)</f>
        <v>233874200</v>
      </c>
      <c r="J10" s="104">
        <f t="shared" ref="J10" si="82">SUM(J11+J17+J23+J28+J35+J39+J44+J48+J58)</f>
        <v>167475711</v>
      </c>
      <c r="K10" s="103">
        <f t="shared" si="11"/>
        <v>-66398489</v>
      </c>
      <c r="L10" s="104">
        <f>SUM(L11+L17+L23+L28+L35+L39+L44+L48+L58)</f>
        <v>441457300</v>
      </c>
      <c r="M10" s="104">
        <f t="shared" ref="M10" si="83">SUM(M11+M17+M23+M28+M35+M39+M44+M48+M58)</f>
        <v>361404633</v>
      </c>
      <c r="N10" s="103">
        <f t="shared" si="12"/>
        <v>-80052667</v>
      </c>
      <c r="O10" s="104">
        <f>SUM(O11+O17+O23+O28+O35+O39+O44+O48+O58)</f>
        <v>3118966800</v>
      </c>
      <c r="P10" s="104">
        <f t="shared" ref="P10" si="84">SUM(P11+P17+P23+P28+P35+P39+P44+P48+P58)</f>
        <v>2962878799.0600004</v>
      </c>
      <c r="Q10" s="103">
        <f t="shared" si="13"/>
        <v>-156088000.93999958</v>
      </c>
      <c r="R10" s="104">
        <f>SUM(R11+R17+R23+R28+R35+R39+R44+R48+R58)</f>
        <v>357246100</v>
      </c>
      <c r="S10" s="104">
        <f t="shared" ref="S10" si="85">SUM(S11+S17+S23+S28+S35+S39+S44+S48+S58)</f>
        <v>282416909.68999994</v>
      </c>
      <c r="T10" s="103">
        <f t="shared" si="14"/>
        <v>-74829190.310000062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60652000</v>
      </c>
      <c r="Y10" s="104">
        <f t="shared" ref="Y10" si="87">SUM(Y11+Y17+Y23+Y28+Y35+Y39+Y44+Y48+Y58)</f>
        <v>57370418.149999999</v>
      </c>
      <c r="Z10" s="103">
        <f t="shared" si="16"/>
        <v>-3281581.8500000015</v>
      </c>
      <c r="AA10" s="104">
        <f>SUM(AA11+AA17+AA23+AA28+AA35+AA39+AA44+AA48+AA58)</f>
        <v>29980400</v>
      </c>
      <c r="AB10" s="104">
        <f t="shared" ref="AB10" si="88">SUM(AB11+AB17+AB23+AB28+AB35+AB39+AB44+AB48+AB58)</f>
        <v>26017232.940000001</v>
      </c>
      <c r="AC10" s="103">
        <f t="shared" si="17"/>
        <v>-3963167.0599999987</v>
      </c>
      <c r="AD10" s="104">
        <f>SUM(AD11+AD17+AD23+AD28+AD35+AD39+AD44+AD48+AD58)</f>
        <v>38709600</v>
      </c>
      <c r="AE10" s="104">
        <f t="shared" ref="AE10" si="89">SUM(AE11+AE17+AE23+AE28+AE35+AE39+AE44+AE48+AE58)</f>
        <v>37029935.689999998</v>
      </c>
      <c r="AF10" s="103">
        <f t="shared" si="18"/>
        <v>-1679664.3100000024</v>
      </c>
      <c r="AG10" s="104">
        <f>SUM(AG11+AG17+AG23+AG28+AG35+AG39+AG44+AG48+AG58)</f>
        <v>38620000</v>
      </c>
      <c r="AH10" s="104">
        <f t="shared" ref="AH10" si="90">SUM(AH11+AH17+AH23+AH28+AH35+AH39+AH44+AH48+AH58)</f>
        <v>34168319.950000003</v>
      </c>
      <c r="AI10" s="103">
        <f t="shared" si="19"/>
        <v>-4451680.049999997</v>
      </c>
      <c r="AJ10" s="104">
        <f>SUM(AJ11+AJ17+AJ23+AJ28+AJ35+AJ39+AJ44+AJ48+AJ58)</f>
        <v>38101200</v>
      </c>
      <c r="AK10" s="104">
        <f t="shared" ref="AK10" si="91">SUM(AK11+AK17+AK23+AK28+AK35+AK39+AK44+AK48+AK58)</f>
        <v>34049081.43</v>
      </c>
      <c r="AL10" s="103">
        <f t="shared" si="20"/>
        <v>-4052118.5700000003</v>
      </c>
      <c r="AM10" s="104">
        <f>SUM(AM11+AM17+AM23+AM28+AM35+AM39+AM44+AM48+AM58)</f>
        <v>37641600</v>
      </c>
      <c r="AN10" s="104">
        <f t="shared" ref="AN10" si="92">SUM(AN11+AN17+AN23+AN28+AN35+AN39+AN44+AN48+AN58)</f>
        <v>31765020.329999998</v>
      </c>
      <c r="AO10" s="103">
        <f t="shared" si="57"/>
        <v>-5876579.6700000018</v>
      </c>
      <c r="AP10" s="104">
        <f>SUM(AP11+AP17+AP23+AP28+AP35+AP39+AP44+AP48+AP58)</f>
        <v>40625200</v>
      </c>
      <c r="AQ10" s="104">
        <f t="shared" ref="AQ10" si="93">SUM(AQ11+AQ17+AQ23+AQ28+AQ35+AQ39+AQ44+AQ48+AQ58)</f>
        <v>37939224.990000002</v>
      </c>
      <c r="AR10" s="103">
        <f t="shared" si="21"/>
        <v>-2685975.0099999979</v>
      </c>
      <c r="AS10" s="104">
        <f>SUM(AS11+AS17+AS23+AS28+AS35+AS39+AS44+AS48+AS58)</f>
        <v>36207200</v>
      </c>
      <c r="AT10" s="104">
        <f t="shared" ref="AT10" si="94">SUM(AT11+AT17+AT23+AT28+AT35+AT39+AT44+AT48+AT58)</f>
        <v>32484074.800000001</v>
      </c>
      <c r="AU10" s="103">
        <f t="shared" si="22"/>
        <v>-3723125.1999999993</v>
      </c>
      <c r="AV10" s="104">
        <f>SUM(AV11+AV17+AV23+AV28+AV35+AV39+AV44+AV48+AV58)</f>
        <v>36013600</v>
      </c>
      <c r="AW10" s="104">
        <f t="shared" ref="AW10" si="95">SUM(AW11+AW17+AW23+AW28+AW35+AW39+AW44+AW48+AW58)</f>
        <v>30979287.09</v>
      </c>
      <c r="AX10" s="103">
        <f t="shared" si="23"/>
        <v>-5034312.91</v>
      </c>
      <c r="AY10" s="104">
        <f>SUM(AY11+AY17+AY23+AY28+AY35+AY39+AY44+AY48+AY58)</f>
        <v>38150800</v>
      </c>
      <c r="AZ10" s="104">
        <f t="shared" ref="AZ10" si="96">SUM(AZ11+AZ17+AZ23+AZ28+AZ35+AZ39+AZ44+AZ48+AZ58)</f>
        <v>32277230.43</v>
      </c>
      <c r="BA10" s="103">
        <f t="shared" si="24"/>
        <v>-5873569.5700000003</v>
      </c>
      <c r="BB10" s="104">
        <f>SUM(BB11+BB17+BB23+BB28+BB35+BB39+BB44+BB48+BB58)</f>
        <v>46595200</v>
      </c>
      <c r="BC10" s="104">
        <f>SUM(BC11+BC17+BC23+BC28+BC35+BC39+BC44+BC48+BC58)</f>
        <v>43590999.450000003</v>
      </c>
      <c r="BD10" s="103">
        <f t="shared" si="25"/>
        <v>-3004200.549999997</v>
      </c>
      <c r="BE10" s="104">
        <f>SUM(BE11+BE17+BE23+BE28+BE35+BE39+BE44+BE48+BE58)</f>
        <v>34987600</v>
      </c>
      <c r="BF10" s="104">
        <f t="shared" ref="BF10" si="97">SUM(BF11+BF17+BF23+BF28+BF35+BF39+BF44+BF48+BF58)</f>
        <v>31282809.5</v>
      </c>
      <c r="BG10" s="103">
        <f t="shared" si="26"/>
        <v>-3704790.5</v>
      </c>
      <c r="BH10" s="104">
        <f>SUM(BH11+BH17+BH23+BH28+BH35+BH39+BH44+BH48+BH58)</f>
        <v>70762200</v>
      </c>
      <c r="BI10" s="104">
        <f t="shared" ref="BI10" si="98">SUM(BI11+BI17+BI23+BI28+BI35+BI39+BI44+BI48+BI58)</f>
        <v>66395687.409999996</v>
      </c>
      <c r="BJ10" s="103">
        <f t="shared" si="27"/>
        <v>-4366512.5900000036</v>
      </c>
      <c r="BK10" s="104">
        <f>SUM(BK11+BK17+BK23+BK28+BK35+BK39+BK44+BK48+BK58)</f>
        <v>29530800</v>
      </c>
      <c r="BL10" s="104">
        <f t="shared" ref="BL10" si="99">SUM(BL11+BL17+BL23+BL28+BL35+BL39+BL44+BL48+BL58)</f>
        <v>26573146.870000001</v>
      </c>
      <c r="BM10" s="103">
        <f t="shared" si="28"/>
        <v>-2957653.129999999</v>
      </c>
      <c r="BN10" s="104">
        <f>SUM(BN11+BN17+BN23+BN28+BN35+BN39+BN44+BN48+BN58)</f>
        <v>37700000</v>
      </c>
      <c r="BO10" s="104">
        <f t="shared" ref="BO10" si="100">SUM(BO11+BO17+BO23+BO28+BO35+BO39+BO44+BO48+BO58)</f>
        <v>29061645.859999999</v>
      </c>
      <c r="BP10" s="103">
        <f t="shared" si="29"/>
        <v>-8638354.1400000006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281929200</v>
      </c>
      <c r="BU10" s="104">
        <f t="shared" ref="BU10" si="102">SUM(BU11+BU17+BU23+BU28+BU35+BU39+BU44+BU48+BU58)</f>
        <v>264747433.81999999</v>
      </c>
      <c r="BV10" s="103">
        <f t="shared" si="31"/>
        <v>-17181766.180000007</v>
      </c>
      <c r="BW10" s="104">
        <f>SUM(BW11+BW17+BW23+BW28+BW35+BW39+BW44+BW48+BW58)</f>
        <v>260908100</v>
      </c>
      <c r="BX10" s="104">
        <f t="shared" ref="BX10" si="103">SUM(BX11+BX17+BX23+BX28+BX35+BX39+BX44+BX48+BX58)</f>
        <v>257754964.43000001</v>
      </c>
      <c r="BY10" s="103">
        <f t="shared" si="32"/>
        <v>-3153135.5699999928</v>
      </c>
      <c r="BZ10" s="104">
        <f>SUM(BZ11+BZ17+BZ23+BZ28+BZ35+BZ39+BZ44+BZ48+BZ58)</f>
        <v>217936800</v>
      </c>
      <c r="CA10" s="104">
        <f t="shared" ref="CA10" si="104">SUM(CA11+CA17+CA23+CA28+CA35+CA39+CA44+CA48+CA58)</f>
        <v>197321861.35999998</v>
      </c>
      <c r="CB10" s="103">
        <f t="shared" si="71"/>
        <v>-20614938.640000015</v>
      </c>
      <c r="CC10" s="104">
        <f>SUM(CC11+CC17+CC23+CC28+CC35+CC39+CC44+CC48+CC58)</f>
        <v>186742800</v>
      </c>
      <c r="CD10" s="104">
        <f t="shared" ref="CD10" si="105">SUM(CD11+CD17+CD23+CD28+CD35+CD39+CD44+CD48+CD58)</f>
        <v>182592023.59999999</v>
      </c>
      <c r="CE10" s="103">
        <f t="shared" si="33"/>
        <v>-4150776.400000006</v>
      </c>
      <c r="CF10" s="104">
        <f>SUM(CF11+CF17+CF23+CF28+CF35+CF39+CF44+CF48+CF58)</f>
        <v>214216400</v>
      </c>
      <c r="CG10" s="104">
        <f t="shared" ref="CG10" si="106">SUM(CG11+CG17+CG23+CG28+CG35+CG39+CG44+CG48+CG58)</f>
        <v>208724179.12</v>
      </c>
      <c r="CH10" s="103">
        <f t="shared" si="34"/>
        <v>-5492220.8799999952</v>
      </c>
      <c r="CI10" s="104">
        <f>SUM(CI11+CI17+CI23+CI28+CI35+CI39+CI44+CI48+CI58)</f>
        <v>214465600</v>
      </c>
      <c r="CJ10" s="104">
        <f t="shared" ref="CJ10" si="107">SUM(CJ11+CJ17+CJ23+CJ28+CJ35+CJ39+CJ44+CJ48+CJ58)</f>
        <v>202633352.78</v>
      </c>
      <c r="CK10" s="103">
        <f t="shared" si="35"/>
        <v>-11832247.219999999</v>
      </c>
      <c r="CL10" s="104">
        <f>SUM(CL11+CL17+CL23+CL28+CL35+CL39+CL44+CL48+CL58)</f>
        <v>55199300</v>
      </c>
      <c r="CM10" s="104">
        <f t="shared" ref="CM10" si="108">SUM(CM11+CM17+CM23+CM28+CM35+CM39+CM44+CM48+CM58)</f>
        <v>48575692.75</v>
      </c>
      <c r="CN10" s="103">
        <f t="shared" si="36"/>
        <v>-6623607.25</v>
      </c>
      <c r="CO10" s="104">
        <f>SUM(CO11+CO17+CO23+CO28+CO35+CO39+CO44+CO48+CO58)</f>
        <v>738750000</v>
      </c>
      <c r="CP10" s="104">
        <f t="shared" ref="CP10" si="109">SUM(CP11+CP17+CP23+CP28+CP35+CP39+CP44+CP48+CP58)</f>
        <v>0</v>
      </c>
      <c r="CQ10" s="103">
        <f t="shared" si="37"/>
        <v>-738750000</v>
      </c>
      <c r="CR10" s="306">
        <f t="shared" si="38"/>
        <v>9482039100</v>
      </c>
      <c r="CS10" s="306">
        <f t="shared" si="4"/>
        <v>7928434355.0699987</v>
      </c>
      <c r="CT10" s="306">
        <f t="shared" si="4"/>
        <v>-1553604744.9299994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06">
        <f t="shared" si="40"/>
        <v>0</v>
      </c>
      <c r="CY10" s="306">
        <f t="shared" si="5"/>
        <v>0</v>
      </c>
      <c r="CZ10" s="306">
        <f t="shared" si="5"/>
        <v>0</v>
      </c>
      <c r="DA10" s="104">
        <f>SUM(DA11+DA17+DA23+DA28+DA35+DA39+DA44+DA48+DA58)</f>
        <v>604000000</v>
      </c>
      <c r="DB10" s="104">
        <f t="shared" ref="DB10" si="111">SUM(DB11+DB17+DB23+DB28+DB35+DB39+DB44+DB48+DB58)</f>
        <v>601468479</v>
      </c>
      <c r="DC10" s="103">
        <f t="shared" si="6"/>
        <v>-2531521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00">
        <f t="shared" si="42"/>
        <v>604000000</v>
      </c>
      <c r="DH10" s="300">
        <f t="shared" si="7"/>
        <v>601468479</v>
      </c>
      <c r="DI10" s="300">
        <f t="shared" si="7"/>
        <v>-2531521</v>
      </c>
      <c r="DJ10" s="300">
        <f>SUM(CR10+CX10+DG10)</f>
        <v>10086039100</v>
      </c>
      <c r="DK10" s="300">
        <f t="shared" si="8"/>
        <v>8529902834.0699987</v>
      </c>
      <c r="DL10" s="300">
        <f t="shared" si="8"/>
        <v>-1556136265.9299994</v>
      </c>
      <c r="DM10" s="291"/>
    </row>
    <row r="11" spans="1:138" s="312" customFormat="1">
      <c r="A11" s="299">
        <v>4</v>
      </c>
      <c r="B11" s="310" t="s">
        <v>7</v>
      </c>
      <c r="C11" s="104">
        <f t="shared" ref="C11:BN11" si="113">SUM(C12:C16)</f>
        <v>194489600</v>
      </c>
      <c r="D11" s="104">
        <f t="shared" si="113"/>
        <v>169048356.58999997</v>
      </c>
      <c r="E11" s="103">
        <f t="shared" si="9"/>
        <v>-25441243.410000026</v>
      </c>
      <c r="F11" s="104">
        <f t="shared" si="113"/>
        <v>1494795200</v>
      </c>
      <c r="G11" s="104">
        <f t="shared" si="113"/>
        <v>1439881994.1400001</v>
      </c>
      <c r="H11" s="103">
        <f t="shared" si="10"/>
        <v>-54913205.859999895</v>
      </c>
      <c r="I11" s="104">
        <f t="shared" si="113"/>
        <v>200144400</v>
      </c>
      <c r="J11" s="104">
        <f t="shared" si="113"/>
        <v>151248211</v>
      </c>
      <c r="K11" s="103">
        <f t="shared" si="11"/>
        <v>-48896189</v>
      </c>
      <c r="L11" s="104">
        <f t="shared" si="113"/>
        <v>358028800</v>
      </c>
      <c r="M11" s="104">
        <f t="shared" si="113"/>
        <v>305973129</v>
      </c>
      <c r="N11" s="103">
        <f t="shared" si="12"/>
        <v>-52055671</v>
      </c>
      <c r="O11" s="104">
        <f t="shared" si="113"/>
        <v>1892600800</v>
      </c>
      <c r="P11" s="104">
        <f t="shared" si="113"/>
        <v>1973478361.8800001</v>
      </c>
      <c r="Q11" s="103">
        <f t="shared" si="13"/>
        <v>80877561.880000114</v>
      </c>
      <c r="R11" s="104">
        <f t="shared" si="113"/>
        <v>268128000</v>
      </c>
      <c r="S11" s="104">
        <f t="shared" si="113"/>
        <v>229426912</v>
      </c>
      <c r="T11" s="103">
        <f t="shared" si="14"/>
        <v>-38701088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06">
        <f t="shared" si="38"/>
        <v>4408186800</v>
      </c>
      <c r="CS11" s="306">
        <f t="shared" si="4"/>
        <v>4269056964.6100001</v>
      </c>
      <c r="CT11" s="306">
        <f t="shared" si="4"/>
        <v>-139129835.38999981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06">
        <f t="shared" si="40"/>
        <v>0</v>
      </c>
      <c r="CY11" s="306">
        <f t="shared" si="5"/>
        <v>0</v>
      </c>
      <c r="CZ11" s="30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00">
        <f t="shared" si="42"/>
        <v>0</v>
      </c>
      <c r="DH11" s="300">
        <f t="shared" si="7"/>
        <v>0</v>
      </c>
      <c r="DI11" s="300">
        <f t="shared" si="7"/>
        <v>0</v>
      </c>
      <c r="DJ11" s="300">
        <f t="shared" si="43"/>
        <v>4408186800</v>
      </c>
      <c r="DK11" s="300">
        <f t="shared" si="8"/>
        <v>4269056964.6100001</v>
      </c>
      <c r="DL11" s="300">
        <f t="shared" si="8"/>
        <v>-139129835.38999981</v>
      </c>
      <c r="DM11" s="291"/>
    </row>
    <row r="12" spans="1:138">
      <c r="A12" s="285">
        <v>5</v>
      </c>
      <c r="B12" s="292" t="s">
        <v>8</v>
      </c>
      <c r="C12" s="396">
        <v>50458400</v>
      </c>
      <c r="D12" s="396">
        <v>44779205.219999999</v>
      </c>
      <c r="E12" s="103">
        <f t="shared" si="9"/>
        <v>-5679194.7800000012</v>
      </c>
      <c r="F12" s="396">
        <v>609215200</v>
      </c>
      <c r="G12" s="396">
        <v>550548886.84000003</v>
      </c>
      <c r="H12" s="103">
        <f t="shared" si="10"/>
        <v>-58666313.159999967</v>
      </c>
      <c r="I12" s="396">
        <v>107802000</v>
      </c>
      <c r="J12" s="396">
        <v>84439587</v>
      </c>
      <c r="K12" s="103">
        <f t="shared" si="11"/>
        <v>-23362413</v>
      </c>
      <c r="L12" s="396">
        <v>143159200</v>
      </c>
      <c r="M12" s="396">
        <v>142835309</v>
      </c>
      <c r="N12" s="103">
        <f t="shared" si="12"/>
        <v>-323891</v>
      </c>
      <c r="O12" s="109">
        <v>719129600</v>
      </c>
      <c r="P12" s="109">
        <v>890489450.88999999</v>
      </c>
      <c r="Q12" s="322">
        <v>0</v>
      </c>
      <c r="R12" s="396">
        <v>115093600</v>
      </c>
      <c r="S12" s="396">
        <v>101610860</v>
      </c>
      <c r="T12" s="103">
        <f t="shared" si="14"/>
        <v>-13482740</v>
      </c>
      <c r="U12" s="109"/>
      <c r="V12" s="109"/>
      <c r="W12" s="32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22">
        <f>AH12-AG12</f>
        <v>0</v>
      </c>
      <c r="AJ12" s="109"/>
      <c r="AK12" s="109"/>
      <c r="AL12" s="32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22">
        <f>BL12-BK12</f>
        <v>0</v>
      </c>
      <c r="BN12" s="109"/>
      <c r="BO12" s="109"/>
      <c r="BP12" s="322">
        <f>BO12-BN12</f>
        <v>0</v>
      </c>
      <c r="BQ12" s="109"/>
      <c r="BR12" s="109"/>
      <c r="BS12" s="32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2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294">
        <f>SUM(C12+F12+I12+L12+O12+R12+U12+X12+AA12+AD12+AG12+AJ12+AM12+AP12+AS12+AV12+AY12+BB12+BE12+BH12+BK12+BN12+BQ12+BT12+BW12+BZ12+CC12+CF12+CI12+CL12+CO12)</f>
        <v>1744858000</v>
      </c>
      <c r="CS12" s="294">
        <f t="shared" si="4"/>
        <v>1814703298.95</v>
      </c>
      <c r="CT12" s="294">
        <f t="shared" si="4"/>
        <v>-101514551.93999997</v>
      </c>
      <c r="CU12" s="82"/>
      <c r="CV12" s="82"/>
      <c r="CW12" s="107">
        <f t="shared" si="39"/>
        <v>0</v>
      </c>
      <c r="CX12" s="294">
        <f t="shared" ref="CX12:CZ16" si="118">SUM(CU12)</f>
        <v>0</v>
      </c>
      <c r="CY12" s="294">
        <f t="shared" si="118"/>
        <v>0</v>
      </c>
      <c r="CZ12" s="29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1744858000</v>
      </c>
      <c r="DK12" s="124">
        <f t="shared" si="8"/>
        <v>1814703298.95</v>
      </c>
      <c r="DL12" s="124">
        <f t="shared" si="8"/>
        <v>-101514551.93999997</v>
      </c>
      <c r="DM12" s="302"/>
    </row>
    <row r="13" spans="1:138">
      <c r="A13" s="285">
        <v>6</v>
      </c>
      <c r="B13" s="292" t="s">
        <v>10</v>
      </c>
      <c r="C13" s="396">
        <v>52396800</v>
      </c>
      <c r="D13" s="396">
        <v>47675713.979999997</v>
      </c>
      <c r="E13" s="103">
        <f t="shared" si="9"/>
        <v>-4721086.0200000033</v>
      </c>
      <c r="F13" s="396">
        <v>451120000</v>
      </c>
      <c r="G13" s="396">
        <v>448033806.23000002</v>
      </c>
      <c r="H13" s="103">
        <f t="shared" si="10"/>
        <v>-3086193.7699999809</v>
      </c>
      <c r="I13" s="396">
        <v>59616000</v>
      </c>
      <c r="J13" s="396">
        <v>42646624</v>
      </c>
      <c r="K13" s="103">
        <f t="shared" si="11"/>
        <v>-16969376</v>
      </c>
      <c r="L13" s="396">
        <v>151740000</v>
      </c>
      <c r="M13" s="396">
        <v>91083185</v>
      </c>
      <c r="N13" s="103">
        <f t="shared" si="12"/>
        <v>-60656815</v>
      </c>
      <c r="O13" s="319">
        <v>961140800</v>
      </c>
      <c r="P13" s="319">
        <v>870416649.75999999</v>
      </c>
      <c r="Q13" s="323">
        <v>0</v>
      </c>
      <c r="R13" s="396">
        <v>91768000</v>
      </c>
      <c r="S13" s="396">
        <v>68443852</v>
      </c>
      <c r="T13" s="103">
        <f t="shared" si="14"/>
        <v>-23324148</v>
      </c>
      <c r="U13" s="319"/>
      <c r="V13" s="319"/>
      <c r="W13" s="323">
        <v>0</v>
      </c>
      <c r="X13" s="319"/>
      <c r="Y13" s="319"/>
      <c r="Z13" s="103">
        <f t="shared" si="16"/>
        <v>0</v>
      </c>
      <c r="AA13" s="319"/>
      <c r="AB13" s="319"/>
      <c r="AC13" s="103">
        <f t="shared" si="17"/>
        <v>0</v>
      </c>
      <c r="AD13" s="319"/>
      <c r="AE13" s="319"/>
      <c r="AF13" s="103">
        <f t="shared" si="18"/>
        <v>0</v>
      </c>
      <c r="AG13" s="319"/>
      <c r="AH13" s="319"/>
      <c r="AI13" s="322">
        <f t="shared" ref="AI13:AI77" si="119">AH13-AG13</f>
        <v>0</v>
      </c>
      <c r="AJ13" s="319"/>
      <c r="AK13" s="319"/>
      <c r="AL13" s="322">
        <f t="shared" ref="AL13:AL77" si="120">AK13-AJ13</f>
        <v>0</v>
      </c>
      <c r="AM13" s="319"/>
      <c r="AN13" s="319"/>
      <c r="AO13" s="103">
        <f t="shared" si="57"/>
        <v>0</v>
      </c>
      <c r="AP13" s="319"/>
      <c r="AQ13" s="319"/>
      <c r="AR13" s="103">
        <f t="shared" si="21"/>
        <v>0</v>
      </c>
      <c r="AS13" s="319"/>
      <c r="AT13" s="319"/>
      <c r="AU13" s="103">
        <f t="shared" si="22"/>
        <v>0</v>
      </c>
      <c r="AV13" s="319"/>
      <c r="AW13" s="319"/>
      <c r="AX13" s="103">
        <f t="shared" si="23"/>
        <v>0</v>
      </c>
      <c r="AY13" s="319"/>
      <c r="AZ13" s="319"/>
      <c r="BA13" s="103">
        <f t="shared" si="24"/>
        <v>0</v>
      </c>
      <c r="BB13" s="319"/>
      <c r="BC13" s="319"/>
      <c r="BD13" s="103">
        <f t="shared" si="25"/>
        <v>0</v>
      </c>
      <c r="BE13" s="319"/>
      <c r="BF13" s="319"/>
      <c r="BG13" s="103">
        <f t="shared" si="26"/>
        <v>0</v>
      </c>
      <c r="BH13" s="319"/>
      <c r="BI13" s="319"/>
      <c r="BJ13" s="103">
        <f t="shared" si="27"/>
        <v>0</v>
      </c>
      <c r="BK13" s="319"/>
      <c r="BL13" s="319"/>
      <c r="BM13" s="322">
        <f t="shared" ref="BM13:BM77" si="121">BL13-BK13</f>
        <v>0</v>
      </c>
      <c r="BN13" s="109"/>
      <c r="BO13" s="319"/>
      <c r="BP13" s="322">
        <f t="shared" ref="BP13:BP77" si="122">BO13-BN13</f>
        <v>0</v>
      </c>
      <c r="BQ13" s="319"/>
      <c r="BR13" s="319"/>
      <c r="BS13" s="323">
        <v>0</v>
      </c>
      <c r="BT13" s="319"/>
      <c r="BU13" s="319"/>
      <c r="BV13" s="103">
        <f t="shared" si="117"/>
        <v>0</v>
      </c>
      <c r="BW13" s="319"/>
      <c r="BX13" s="319"/>
      <c r="BY13" s="322">
        <f t="shared" ref="BY13:BY77" si="123">BX13-BW13</f>
        <v>0</v>
      </c>
      <c r="BZ13" s="319"/>
      <c r="CA13" s="319"/>
      <c r="CB13" s="103">
        <f t="shared" si="71"/>
        <v>0</v>
      </c>
      <c r="CC13" s="319"/>
      <c r="CD13" s="319"/>
      <c r="CE13" s="103">
        <f t="shared" si="33"/>
        <v>0</v>
      </c>
      <c r="CF13" s="319"/>
      <c r="CG13" s="319"/>
      <c r="CH13" s="103">
        <f t="shared" si="34"/>
        <v>0</v>
      </c>
      <c r="CI13" s="319"/>
      <c r="CJ13" s="319"/>
      <c r="CK13" s="103">
        <f t="shared" si="35"/>
        <v>0</v>
      </c>
      <c r="CL13" s="319"/>
      <c r="CM13" s="319"/>
      <c r="CN13" s="103">
        <f t="shared" si="36"/>
        <v>0</v>
      </c>
      <c r="CO13" s="319"/>
      <c r="CP13" s="319"/>
      <c r="CQ13" s="103">
        <f t="shared" si="37"/>
        <v>0</v>
      </c>
      <c r="CR13" s="294">
        <f>SUM(C13+F13+I13+L13+O13+R13+U13+X13+AA13+AD13+AG13+AJ13+AM13+AP13+AS13+AV13+AY13+BB13+BE13+BH13+BK13+BN13+BQ13+BT13+BW13+BZ13+CC13+CF13+CI13+CL13+CO13)</f>
        <v>1767781600</v>
      </c>
      <c r="CS13" s="294">
        <f>SUM(D13+G13+J13+M13+P13+S13+V13+Y13+AB13+AE13+AH13+AK13+AN13+AQ13+AT13+AW13+AZ13+BC13+BF13+BI13+BL13+BO13+BR13+BU13+BX13+CA13+CD13+CG13+CJ13+CM13+CP13)</f>
        <v>1568299830.97</v>
      </c>
      <c r="CT13" s="294">
        <f t="shared" si="4"/>
        <v>-108757618.78999999</v>
      </c>
      <c r="CU13" s="82"/>
      <c r="CV13" s="82"/>
      <c r="CW13" s="107">
        <f t="shared" si="39"/>
        <v>0</v>
      </c>
      <c r="CX13" s="294">
        <f t="shared" si="118"/>
        <v>0</v>
      </c>
      <c r="CY13" s="294">
        <f t="shared" si="118"/>
        <v>0</v>
      </c>
      <c r="CZ13" s="29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1767781600</v>
      </c>
      <c r="DK13" s="124">
        <f t="shared" si="8"/>
        <v>1568299830.97</v>
      </c>
      <c r="DL13" s="124">
        <f t="shared" si="8"/>
        <v>-108757618.78999999</v>
      </c>
      <c r="DM13" s="302"/>
    </row>
    <row r="14" spans="1:138">
      <c r="A14" s="285">
        <v>7</v>
      </c>
      <c r="B14" s="292" t="s">
        <v>11</v>
      </c>
      <c r="C14" s="396">
        <v>11568000</v>
      </c>
      <c r="D14" s="396">
        <v>11431000</v>
      </c>
      <c r="E14" s="103">
        <f t="shared" si="9"/>
        <v>-137000</v>
      </c>
      <c r="F14" s="396">
        <v>104160000</v>
      </c>
      <c r="G14" s="396">
        <v>110071443.53</v>
      </c>
      <c r="H14" s="103">
        <f t="shared" si="10"/>
        <v>5911443.5300000012</v>
      </c>
      <c r="I14" s="396">
        <v>17760000</v>
      </c>
      <c r="J14" s="396">
        <v>16360000</v>
      </c>
      <c r="K14" s="103">
        <f t="shared" si="11"/>
        <v>-1400000</v>
      </c>
      <c r="L14" s="396">
        <v>22400000</v>
      </c>
      <c r="M14" s="396">
        <v>22757437</v>
      </c>
      <c r="N14" s="103">
        <f t="shared" si="12"/>
        <v>357437</v>
      </c>
      <c r="O14" s="319">
        <v>97440000</v>
      </c>
      <c r="P14" s="319">
        <v>158168014.75999999</v>
      </c>
      <c r="Q14" s="323">
        <v>0</v>
      </c>
      <c r="R14" s="396">
        <v>17600000</v>
      </c>
      <c r="S14" s="396">
        <v>16870000</v>
      </c>
      <c r="T14" s="103">
        <f t="shared" si="14"/>
        <v>-730000</v>
      </c>
      <c r="U14" s="319"/>
      <c r="V14" s="319"/>
      <c r="W14" s="323">
        <v>0</v>
      </c>
      <c r="X14" s="319"/>
      <c r="Y14" s="319"/>
      <c r="Z14" s="103">
        <f t="shared" si="16"/>
        <v>0</v>
      </c>
      <c r="AA14" s="319"/>
      <c r="AB14" s="319"/>
      <c r="AC14" s="103">
        <f t="shared" si="17"/>
        <v>0</v>
      </c>
      <c r="AD14" s="319"/>
      <c r="AE14" s="319"/>
      <c r="AF14" s="103">
        <f t="shared" si="18"/>
        <v>0</v>
      </c>
      <c r="AG14" s="319"/>
      <c r="AH14" s="319"/>
      <c r="AI14" s="322">
        <f t="shared" si="119"/>
        <v>0</v>
      </c>
      <c r="AJ14" s="319"/>
      <c r="AK14" s="319"/>
      <c r="AL14" s="322">
        <f t="shared" si="120"/>
        <v>0</v>
      </c>
      <c r="AM14" s="319"/>
      <c r="AN14" s="319"/>
      <c r="AO14" s="103">
        <f t="shared" si="57"/>
        <v>0</v>
      </c>
      <c r="AP14" s="319"/>
      <c r="AQ14" s="319"/>
      <c r="AR14" s="103">
        <f t="shared" si="21"/>
        <v>0</v>
      </c>
      <c r="AS14" s="319"/>
      <c r="AT14" s="319"/>
      <c r="AU14" s="103">
        <f t="shared" si="22"/>
        <v>0</v>
      </c>
      <c r="AV14" s="319"/>
      <c r="AW14" s="319"/>
      <c r="AX14" s="103">
        <f t="shared" si="23"/>
        <v>0</v>
      </c>
      <c r="AY14" s="319"/>
      <c r="AZ14" s="319"/>
      <c r="BA14" s="103">
        <f t="shared" si="24"/>
        <v>0</v>
      </c>
      <c r="BB14" s="319"/>
      <c r="BC14" s="319"/>
      <c r="BD14" s="103">
        <f t="shared" si="25"/>
        <v>0</v>
      </c>
      <c r="BE14" s="319"/>
      <c r="BF14" s="319"/>
      <c r="BG14" s="103">
        <f t="shared" si="26"/>
        <v>0</v>
      </c>
      <c r="BH14" s="319"/>
      <c r="BI14" s="319"/>
      <c r="BJ14" s="103">
        <f t="shared" si="27"/>
        <v>0</v>
      </c>
      <c r="BK14" s="319"/>
      <c r="BL14" s="319"/>
      <c r="BM14" s="322">
        <f t="shared" si="121"/>
        <v>0</v>
      </c>
      <c r="BN14" s="109"/>
      <c r="BO14" s="319"/>
      <c r="BP14" s="322">
        <f t="shared" si="122"/>
        <v>0</v>
      </c>
      <c r="BQ14" s="319"/>
      <c r="BR14" s="319"/>
      <c r="BS14" s="323">
        <v>0</v>
      </c>
      <c r="BT14" s="319"/>
      <c r="BU14" s="319"/>
      <c r="BV14" s="103">
        <f t="shared" si="117"/>
        <v>0</v>
      </c>
      <c r="BW14" s="319"/>
      <c r="BX14" s="319"/>
      <c r="BY14" s="322">
        <f t="shared" si="123"/>
        <v>0</v>
      </c>
      <c r="BZ14" s="319"/>
      <c r="CA14" s="319"/>
      <c r="CB14" s="103">
        <f t="shared" si="71"/>
        <v>0</v>
      </c>
      <c r="CC14" s="319"/>
      <c r="CD14" s="319"/>
      <c r="CE14" s="103">
        <f t="shared" si="33"/>
        <v>0</v>
      </c>
      <c r="CF14" s="319"/>
      <c r="CG14" s="319"/>
      <c r="CH14" s="103">
        <f t="shared" si="34"/>
        <v>0</v>
      </c>
      <c r="CI14" s="319"/>
      <c r="CJ14" s="319"/>
      <c r="CK14" s="103">
        <f t="shared" si="35"/>
        <v>0</v>
      </c>
      <c r="CL14" s="319"/>
      <c r="CM14" s="319"/>
      <c r="CN14" s="103">
        <f t="shared" si="36"/>
        <v>0</v>
      </c>
      <c r="CO14" s="319"/>
      <c r="CP14" s="319"/>
      <c r="CQ14" s="103">
        <f t="shared" si="37"/>
        <v>0</v>
      </c>
      <c r="CR14" s="294">
        <f t="shared" ref="CR14:CR16" si="124">SUM(C14+F14+I14+L14+O14+R14+U14+X14+AA14+AD14+AG14+AJ14+AM14+AP14+AS14+AV14+AY14+BB14+BE14+BH14+BK14+BN14+BQ14+BT14+BW14+BZ14+CC14+CF14+CI14+CL14+CO14)</f>
        <v>270928000</v>
      </c>
      <c r="CS14" s="294">
        <f t="shared" si="4"/>
        <v>335657895.28999996</v>
      </c>
      <c r="CT14" s="294">
        <f t="shared" si="4"/>
        <v>4001880.5300000012</v>
      </c>
      <c r="CU14" s="82"/>
      <c r="CV14" s="82"/>
      <c r="CW14" s="107">
        <f t="shared" si="39"/>
        <v>0</v>
      </c>
      <c r="CX14" s="294">
        <f t="shared" si="118"/>
        <v>0</v>
      </c>
      <c r="CY14" s="294">
        <f t="shared" si="118"/>
        <v>0</v>
      </c>
      <c r="CZ14" s="29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270928000</v>
      </c>
      <c r="DK14" s="124">
        <f t="shared" si="8"/>
        <v>335657895.28999996</v>
      </c>
      <c r="DL14" s="124">
        <f t="shared" si="8"/>
        <v>4001880.5300000012</v>
      </c>
      <c r="DM14" s="302"/>
    </row>
    <row r="15" spans="1:138">
      <c r="A15" s="285">
        <v>8</v>
      </c>
      <c r="B15" s="292" t="s">
        <v>12</v>
      </c>
      <c r="C15" s="396">
        <v>28066400</v>
      </c>
      <c r="D15" s="397">
        <v>18288981.23</v>
      </c>
      <c r="E15" s="103">
        <f t="shared" si="9"/>
        <v>-9777418.7699999996</v>
      </c>
      <c r="F15" s="396">
        <v>100988000</v>
      </c>
      <c r="G15" s="397">
        <v>108292746.7</v>
      </c>
      <c r="H15" s="103">
        <f t="shared" si="10"/>
        <v>7304746.700000003</v>
      </c>
      <c r="I15" s="396">
        <v>14966400</v>
      </c>
      <c r="J15" s="397">
        <v>7802000</v>
      </c>
      <c r="K15" s="103">
        <f t="shared" si="11"/>
        <v>-7164400</v>
      </c>
      <c r="L15" s="396">
        <v>11929600</v>
      </c>
      <c r="M15" s="397">
        <v>24765800</v>
      </c>
      <c r="N15" s="103">
        <f t="shared" si="12"/>
        <v>12836200</v>
      </c>
      <c r="O15" s="319">
        <v>114890400</v>
      </c>
      <c r="P15" s="319">
        <v>54404246.469999999</v>
      </c>
      <c r="Q15" s="323">
        <v>0</v>
      </c>
      <c r="R15" s="396">
        <v>7666400</v>
      </c>
      <c r="S15" s="397">
        <v>8716400</v>
      </c>
      <c r="T15" s="103">
        <f t="shared" si="14"/>
        <v>1050000</v>
      </c>
      <c r="U15" s="319"/>
      <c r="V15" s="319"/>
      <c r="W15" s="323">
        <v>0</v>
      </c>
      <c r="X15" s="319"/>
      <c r="Y15" s="319"/>
      <c r="Z15" s="103">
        <f t="shared" si="16"/>
        <v>0</v>
      </c>
      <c r="AA15" s="319"/>
      <c r="AB15" s="319"/>
      <c r="AC15" s="103">
        <f t="shared" si="17"/>
        <v>0</v>
      </c>
      <c r="AD15" s="319"/>
      <c r="AE15" s="319"/>
      <c r="AF15" s="103">
        <f t="shared" si="18"/>
        <v>0</v>
      </c>
      <c r="AG15" s="319"/>
      <c r="AH15" s="319"/>
      <c r="AI15" s="322">
        <f t="shared" si="119"/>
        <v>0</v>
      </c>
      <c r="AJ15" s="319"/>
      <c r="AK15" s="319"/>
      <c r="AL15" s="322">
        <f t="shared" si="120"/>
        <v>0</v>
      </c>
      <c r="AM15" s="319"/>
      <c r="AN15" s="319"/>
      <c r="AO15" s="103">
        <f t="shared" si="57"/>
        <v>0</v>
      </c>
      <c r="AP15" s="319"/>
      <c r="AQ15" s="319"/>
      <c r="AR15" s="103">
        <f t="shared" si="21"/>
        <v>0</v>
      </c>
      <c r="AS15" s="319"/>
      <c r="AT15" s="319"/>
      <c r="AU15" s="103">
        <f t="shared" si="22"/>
        <v>0</v>
      </c>
      <c r="AV15" s="319"/>
      <c r="AW15" s="319"/>
      <c r="AX15" s="103">
        <f t="shared" si="23"/>
        <v>0</v>
      </c>
      <c r="AY15" s="319"/>
      <c r="AZ15" s="319"/>
      <c r="BA15" s="103">
        <f t="shared" si="24"/>
        <v>0</v>
      </c>
      <c r="BB15" s="319"/>
      <c r="BC15" s="319"/>
      <c r="BD15" s="103">
        <f t="shared" si="25"/>
        <v>0</v>
      </c>
      <c r="BE15" s="319"/>
      <c r="BF15" s="319"/>
      <c r="BG15" s="103">
        <f t="shared" si="26"/>
        <v>0</v>
      </c>
      <c r="BH15" s="319"/>
      <c r="BI15" s="319"/>
      <c r="BJ15" s="103">
        <f t="shared" si="27"/>
        <v>0</v>
      </c>
      <c r="BK15" s="319"/>
      <c r="BL15" s="319"/>
      <c r="BM15" s="322">
        <f t="shared" si="121"/>
        <v>0</v>
      </c>
      <c r="BN15" s="109"/>
      <c r="BO15" s="319"/>
      <c r="BP15" s="322">
        <f t="shared" si="122"/>
        <v>0</v>
      </c>
      <c r="BQ15" s="319"/>
      <c r="BR15" s="319"/>
      <c r="BS15" s="323">
        <v>0</v>
      </c>
      <c r="BT15" s="319"/>
      <c r="BU15" s="319"/>
      <c r="BV15" s="103">
        <f t="shared" si="117"/>
        <v>0</v>
      </c>
      <c r="BW15" s="319"/>
      <c r="BX15" s="319"/>
      <c r="BY15" s="322">
        <f t="shared" si="123"/>
        <v>0</v>
      </c>
      <c r="BZ15" s="319"/>
      <c r="CA15" s="319"/>
      <c r="CB15" s="103">
        <f t="shared" si="71"/>
        <v>0</v>
      </c>
      <c r="CC15" s="319"/>
      <c r="CD15" s="319"/>
      <c r="CE15" s="103">
        <f t="shared" si="33"/>
        <v>0</v>
      </c>
      <c r="CF15" s="319"/>
      <c r="CG15" s="319"/>
      <c r="CH15" s="103">
        <f t="shared" si="34"/>
        <v>0</v>
      </c>
      <c r="CI15" s="319"/>
      <c r="CJ15" s="319"/>
      <c r="CK15" s="103">
        <f t="shared" si="35"/>
        <v>0</v>
      </c>
      <c r="CL15" s="319"/>
      <c r="CM15" s="319"/>
      <c r="CN15" s="103">
        <f t="shared" si="36"/>
        <v>0</v>
      </c>
      <c r="CO15" s="319"/>
      <c r="CP15" s="319"/>
      <c r="CQ15" s="103">
        <f t="shared" si="37"/>
        <v>0</v>
      </c>
      <c r="CR15" s="294">
        <f t="shared" si="124"/>
        <v>278507200</v>
      </c>
      <c r="CS15" s="294">
        <f t="shared" si="4"/>
        <v>222270174.40000001</v>
      </c>
      <c r="CT15" s="294">
        <f t="shared" si="4"/>
        <v>4249127.9300000034</v>
      </c>
      <c r="CU15" s="82"/>
      <c r="CV15" s="82"/>
      <c r="CW15" s="107">
        <f t="shared" si="39"/>
        <v>0</v>
      </c>
      <c r="CX15" s="294">
        <f t="shared" si="118"/>
        <v>0</v>
      </c>
      <c r="CY15" s="294">
        <f t="shared" si="118"/>
        <v>0</v>
      </c>
      <c r="CZ15" s="29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278507200</v>
      </c>
      <c r="DK15" s="124">
        <f t="shared" si="8"/>
        <v>222270174.40000001</v>
      </c>
      <c r="DL15" s="124">
        <f t="shared" si="8"/>
        <v>4249127.9300000034</v>
      </c>
      <c r="DM15" s="302"/>
    </row>
    <row r="16" spans="1:138">
      <c r="A16" s="285">
        <v>9</v>
      </c>
      <c r="B16" s="292" t="s">
        <v>9</v>
      </c>
      <c r="C16" s="396">
        <v>52000000</v>
      </c>
      <c r="D16" s="396">
        <v>46873456.159999996</v>
      </c>
      <c r="E16" s="103">
        <f t="shared" si="9"/>
        <v>-5126543.8400000036</v>
      </c>
      <c r="F16" s="396">
        <v>229312000</v>
      </c>
      <c r="G16" s="396">
        <v>222935110.84</v>
      </c>
      <c r="H16" s="103">
        <f t="shared" si="10"/>
        <v>-6376889.1599999964</v>
      </c>
      <c r="I16" s="319"/>
      <c r="J16" s="319"/>
      <c r="K16" s="103">
        <f t="shared" si="11"/>
        <v>0</v>
      </c>
      <c r="L16" s="396">
        <v>28800000</v>
      </c>
      <c r="M16" s="396">
        <v>24531398</v>
      </c>
      <c r="N16" s="103">
        <f t="shared" si="12"/>
        <v>-4268602</v>
      </c>
      <c r="O16" s="319"/>
      <c r="P16" s="319"/>
      <c r="Q16" s="323">
        <v>0</v>
      </c>
      <c r="R16" s="396">
        <v>36000000</v>
      </c>
      <c r="S16" s="396">
        <v>33785800</v>
      </c>
      <c r="T16" s="103">
        <f t="shared" si="14"/>
        <v>-2214200</v>
      </c>
      <c r="U16" s="319"/>
      <c r="V16" s="319"/>
      <c r="W16" s="323">
        <v>0</v>
      </c>
      <c r="X16" s="319"/>
      <c r="Y16" s="319"/>
      <c r="Z16" s="103">
        <f t="shared" si="16"/>
        <v>0</v>
      </c>
      <c r="AA16" s="319"/>
      <c r="AB16" s="319"/>
      <c r="AC16" s="103">
        <f t="shared" si="17"/>
        <v>0</v>
      </c>
      <c r="AD16" s="319"/>
      <c r="AE16" s="319"/>
      <c r="AF16" s="103">
        <f t="shared" si="18"/>
        <v>0</v>
      </c>
      <c r="AG16" s="319"/>
      <c r="AH16" s="319"/>
      <c r="AI16" s="322">
        <f t="shared" si="119"/>
        <v>0</v>
      </c>
      <c r="AJ16" s="319"/>
      <c r="AK16" s="319"/>
      <c r="AL16" s="322">
        <f t="shared" si="120"/>
        <v>0</v>
      </c>
      <c r="AM16" s="319"/>
      <c r="AN16" s="319"/>
      <c r="AO16" s="103">
        <f t="shared" si="57"/>
        <v>0</v>
      </c>
      <c r="AP16" s="319"/>
      <c r="AQ16" s="319"/>
      <c r="AR16" s="103">
        <f t="shared" si="21"/>
        <v>0</v>
      </c>
      <c r="AS16" s="319"/>
      <c r="AT16" s="319"/>
      <c r="AU16" s="103">
        <f t="shared" si="22"/>
        <v>0</v>
      </c>
      <c r="AV16" s="319"/>
      <c r="AW16" s="319"/>
      <c r="AX16" s="103">
        <f t="shared" si="23"/>
        <v>0</v>
      </c>
      <c r="AY16" s="319"/>
      <c r="AZ16" s="319"/>
      <c r="BA16" s="103">
        <f t="shared" si="24"/>
        <v>0</v>
      </c>
      <c r="BB16" s="319"/>
      <c r="BC16" s="319"/>
      <c r="BD16" s="103">
        <f t="shared" si="25"/>
        <v>0</v>
      </c>
      <c r="BE16" s="319"/>
      <c r="BF16" s="319"/>
      <c r="BG16" s="103">
        <f t="shared" si="26"/>
        <v>0</v>
      </c>
      <c r="BH16" s="319"/>
      <c r="BI16" s="319"/>
      <c r="BJ16" s="103">
        <f t="shared" si="27"/>
        <v>0</v>
      </c>
      <c r="BK16" s="319"/>
      <c r="BL16" s="319"/>
      <c r="BM16" s="322">
        <f t="shared" si="121"/>
        <v>0</v>
      </c>
      <c r="BN16" s="109"/>
      <c r="BO16" s="319"/>
      <c r="BP16" s="322">
        <f t="shared" si="122"/>
        <v>0</v>
      </c>
      <c r="BQ16" s="319"/>
      <c r="BR16" s="319"/>
      <c r="BS16" s="323">
        <v>0</v>
      </c>
      <c r="BT16" s="319"/>
      <c r="BU16" s="319"/>
      <c r="BV16" s="103">
        <f t="shared" si="117"/>
        <v>0</v>
      </c>
      <c r="BW16" s="319"/>
      <c r="BX16" s="319"/>
      <c r="BY16" s="322">
        <f t="shared" si="123"/>
        <v>0</v>
      </c>
      <c r="BZ16" s="319"/>
      <c r="CA16" s="319"/>
      <c r="CB16" s="103">
        <f t="shared" si="71"/>
        <v>0</v>
      </c>
      <c r="CC16" s="319"/>
      <c r="CD16" s="319"/>
      <c r="CE16" s="103">
        <f t="shared" si="33"/>
        <v>0</v>
      </c>
      <c r="CF16" s="319"/>
      <c r="CG16" s="319"/>
      <c r="CH16" s="103">
        <f t="shared" si="34"/>
        <v>0</v>
      </c>
      <c r="CI16" s="319"/>
      <c r="CJ16" s="319"/>
      <c r="CK16" s="103">
        <f t="shared" si="35"/>
        <v>0</v>
      </c>
      <c r="CL16" s="319"/>
      <c r="CM16" s="319"/>
      <c r="CN16" s="103">
        <f t="shared" si="36"/>
        <v>0</v>
      </c>
      <c r="CO16" s="319"/>
      <c r="CP16" s="319"/>
      <c r="CQ16" s="103">
        <f t="shared" si="37"/>
        <v>0</v>
      </c>
      <c r="CR16" s="294">
        <f t="shared" si="124"/>
        <v>346112000</v>
      </c>
      <c r="CS16" s="294">
        <f t="shared" si="4"/>
        <v>328125765</v>
      </c>
      <c r="CT16" s="294">
        <f t="shared" si="4"/>
        <v>-17986235</v>
      </c>
      <c r="CU16" s="82"/>
      <c r="CV16" s="82"/>
      <c r="CW16" s="107">
        <f t="shared" si="39"/>
        <v>0</v>
      </c>
      <c r="CX16" s="294">
        <f t="shared" si="118"/>
        <v>0</v>
      </c>
      <c r="CY16" s="294">
        <f t="shared" si="118"/>
        <v>0</v>
      </c>
      <c r="CZ16" s="29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346112000</v>
      </c>
      <c r="DK16" s="124">
        <f t="shared" si="8"/>
        <v>328125765</v>
      </c>
      <c r="DL16" s="124">
        <f t="shared" si="8"/>
        <v>-17986235</v>
      </c>
      <c r="DM16" s="302"/>
    </row>
    <row r="17" spans="1:117" s="312" customFormat="1">
      <c r="A17" s="299">
        <v>10</v>
      </c>
      <c r="B17" s="310" t="s">
        <v>16</v>
      </c>
      <c r="C17" s="163">
        <f>SUM(C18:C22)</f>
        <v>28398000</v>
      </c>
      <c r="D17" s="163">
        <f t="shared" ref="D17" si="125">SUM(D18:D22)</f>
        <v>20779800.800000001</v>
      </c>
      <c r="E17" s="103">
        <f t="shared" si="9"/>
        <v>-7618199.1999999993</v>
      </c>
      <c r="F17" s="163">
        <f t="shared" ref="F17:G17" si="126">SUM(F18:F22)</f>
        <v>207264000</v>
      </c>
      <c r="G17" s="163">
        <f t="shared" si="126"/>
        <v>182514780.44</v>
      </c>
      <c r="H17" s="103">
        <f t="shared" si="10"/>
        <v>-24749219.560000002</v>
      </c>
      <c r="I17" s="163">
        <f t="shared" ref="I17:J17" si="127">SUM(I18:I22)</f>
        <v>21584000</v>
      </c>
      <c r="J17" s="163">
        <f t="shared" si="127"/>
        <v>14988000.000000002</v>
      </c>
      <c r="K17" s="103">
        <f t="shared" si="11"/>
        <v>-6595999.9999999981</v>
      </c>
      <c r="L17" s="163">
        <f t="shared" ref="L17:M17" si="128">SUM(L18:L22)</f>
        <v>51553600</v>
      </c>
      <c r="M17" s="163">
        <f t="shared" si="128"/>
        <v>37032505</v>
      </c>
      <c r="N17" s="103">
        <f t="shared" si="12"/>
        <v>-14521095</v>
      </c>
      <c r="O17" s="163">
        <f t="shared" ref="O17:BO17" si="129">SUM(O18:O22)</f>
        <v>279640000</v>
      </c>
      <c r="P17" s="163">
        <f t="shared" si="129"/>
        <v>272768533.97000003</v>
      </c>
      <c r="Q17" s="163">
        <f t="shared" si="129"/>
        <v>0</v>
      </c>
      <c r="R17" s="163">
        <f t="shared" si="129"/>
        <v>35280000</v>
      </c>
      <c r="S17" s="163">
        <f t="shared" si="129"/>
        <v>26092045</v>
      </c>
      <c r="T17" s="103">
        <f t="shared" si="14"/>
        <v>-9187955</v>
      </c>
      <c r="U17" s="163">
        <f t="shared" si="129"/>
        <v>0</v>
      </c>
      <c r="V17" s="163">
        <f t="shared" si="129"/>
        <v>0</v>
      </c>
      <c r="W17" s="163">
        <f t="shared" si="129"/>
        <v>0</v>
      </c>
      <c r="X17" s="163">
        <f t="shared" si="129"/>
        <v>0</v>
      </c>
      <c r="Y17" s="163">
        <f t="shared" si="129"/>
        <v>0</v>
      </c>
      <c r="Z17" s="103">
        <f t="shared" si="16"/>
        <v>0</v>
      </c>
      <c r="AA17" s="163">
        <f t="shared" si="129"/>
        <v>0</v>
      </c>
      <c r="AB17" s="163">
        <f t="shared" si="129"/>
        <v>0</v>
      </c>
      <c r="AC17" s="103">
        <f t="shared" si="17"/>
        <v>0</v>
      </c>
      <c r="AD17" s="163">
        <f t="shared" si="129"/>
        <v>0</v>
      </c>
      <c r="AE17" s="163">
        <f t="shared" si="129"/>
        <v>0</v>
      </c>
      <c r="AF17" s="103">
        <f t="shared" si="18"/>
        <v>0</v>
      </c>
      <c r="AG17" s="163">
        <f t="shared" si="129"/>
        <v>0</v>
      </c>
      <c r="AH17" s="163">
        <f t="shared" si="129"/>
        <v>0</v>
      </c>
      <c r="AI17" s="322">
        <f t="shared" si="119"/>
        <v>0</v>
      </c>
      <c r="AJ17" s="163">
        <f t="shared" si="129"/>
        <v>0</v>
      </c>
      <c r="AK17" s="163">
        <f t="shared" si="129"/>
        <v>0</v>
      </c>
      <c r="AL17" s="322">
        <f t="shared" si="120"/>
        <v>0</v>
      </c>
      <c r="AM17" s="163">
        <f t="shared" si="129"/>
        <v>0</v>
      </c>
      <c r="AN17" s="163">
        <f t="shared" si="129"/>
        <v>0</v>
      </c>
      <c r="AO17" s="103">
        <f t="shared" si="57"/>
        <v>0</v>
      </c>
      <c r="AP17" s="163">
        <f t="shared" si="129"/>
        <v>0</v>
      </c>
      <c r="AQ17" s="163">
        <f t="shared" si="129"/>
        <v>0</v>
      </c>
      <c r="AR17" s="103">
        <f t="shared" si="21"/>
        <v>0</v>
      </c>
      <c r="AS17" s="163">
        <f t="shared" si="129"/>
        <v>0</v>
      </c>
      <c r="AT17" s="163">
        <f t="shared" si="129"/>
        <v>0</v>
      </c>
      <c r="AU17" s="103">
        <f t="shared" si="22"/>
        <v>0</v>
      </c>
      <c r="AV17" s="163">
        <f t="shared" si="129"/>
        <v>0</v>
      </c>
      <c r="AW17" s="163">
        <f t="shared" si="129"/>
        <v>0</v>
      </c>
      <c r="AX17" s="103">
        <f t="shared" si="23"/>
        <v>0</v>
      </c>
      <c r="AY17" s="163">
        <f t="shared" si="129"/>
        <v>0</v>
      </c>
      <c r="AZ17" s="163">
        <f t="shared" si="129"/>
        <v>0</v>
      </c>
      <c r="BA17" s="103">
        <f t="shared" si="24"/>
        <v>0</v>
      </c>
      <c r="BB17" s="163">
        <f t="shared" si="129"/>
        <v>0</v>
      </c>
      <c r="BC17" s="163">
        <f t="shared" si="129"/>
        <v>0</v>
      </c>
      <c r="BD17" s="103">
        <f t="shared" si="25"/>
        <v>0</v>
      </c>
      <c r="BE17" s="163">
        <f t="shared" si="129"/>
        <v>0</v>
      </c>
      <c r="BF17" s="163">
        <f t="shared" si="129"/>
        <v>0</v>
      </c>
      <c r="BG17" s="103">
        <f t="shared" si="26"/>
        <v>0</v>
      </c>
      <c r="BH17" s="163">
        <f t="shared" si="129"/>
        <v>0</v>
      </c>
      <c r="BI17" s="163">
        <f t="shared" si="129"/>
        <v>0</v>
      </c>
      <c r="BJ17" s="103">
        <f t="shared" si="27"/>
        <v>0</v>
      </c>
      <c r="BK17" s="163">
        <f t="shared" si="129"/>
        <v>0</v>
      </c>
      <c r="BL17" s="163">
        <f t="shared" si="129"/>
        <v>0</v>
      </c>
      <c r="BM17" s="322">
        <f t="shared" si="121"/>
        <v>0</v>
      </c>
      <c r="BN17" s="109">
        <f t="shared" si="129"/>
        <v>0</v>
      </c>
      <c r="BO17" s="163">
        <f t="shared" si="129"/>
        <v>0</v>
      </c>
      <c r="BP17" s="322">
        <f t="shared" si="122"/>
        <v>0</v>
      </c>
      <c r="BQ17" s="163">
        <f t="shared" ref="BQ17:CP17" si="130">SUM(BQ18:BQ22)</f>
        <v>0</v>
      </c>
      <c r="BR17" s="163">
        <f t="shared" si="130"/>
        <v>0</v>
      </c>
      <c r="BS17" s="163">
        <f t="shared" si="130"/>
        <v>0</v>
      </c>
      <c r="BT17" s="163">
        <f t="shared" si="130"/>
        <v>0</v>
      </c>
      <c r="BU17" s="163">
        <f t="shared" si="130"/>
        <v>0</v>
      </c>
      <c r="BV17" s="163">
        <f t="shared" si="130"/>
        <v>0</v>
      </c>
      <c r="BW17" s="163">
        <f t="shared" si="130"/>
        <v>0</v>
      </c>
      <c r="BX17" s="163">
        <f t="shared" si="130"/>
        <v>0</v>
      </c>
      <c r="BY17" s="322">
        <f t="shared" si="123"/>
        <v>0</v>
      </c>
      <c r="BZ17" s="163">
        <f t="shared" si="130"/>
        <v>0</v>
      </c>
      <c r="CA17" s="163">
        <f t="shared" si="130"/>
        <v>0</v>
      </c>
      <c r="CB17" s="103">
        <f t="shared" si="71"/>
        <v>0</v>
      </c>
      <c r="CC17" s="163">
        <f t="shared" si="130"/>
        <v>0</v>
      </c>
      <c r="CD17" s="163">
        <f t="shared" si="130"/>
        <v>0</v>
      </c>
      <c r="CE17" s="103">
        <f t="shared" si="33"/>
        <v>0</v>
      </c>
      <c r="CF17" s="163">
        <f t="shared" si="130"/>
        <v>0</v>
      </c>
      <c r="CG17" s="163">
        <f t="shared" si="130"/>
        <v>0</v>
      </c>
      <c r="CH17" s="103">
        <f t="shared" si="34"/>
        <v>0</v>
      </c>
      <c r="CI17" s="163">
        <f t="shared" si="130"/>
        <v>0</v>
      </c>
      <c r="CJ17" s="163">
        <f t="shared" si="130"/>
        <v>0</v>
      </c>
      <c r="CK17" s="103">
        <f t="shared" si="35"/>
        <v>0</v>
      </c>
      <c r="CL17" s="163">
        <f t="shared" si="130"/>
        <v>0</v>
      </c>
      <c r="CM17" s="163">
        <f t="shared" si="130"/>
        <v>0</v>
      </c>
      <c r="CN17" s="103">
        <f t="shared" si="36"/>
        <v>0</v>
      </c>
      <c r="CO17" s="163">
        <f t="shared" si="130"/>
        <v>0</v>
      </c>
      <c r="CP17" s="163">
        <f t="shared" si="130"/>
        <v>0</v>
      </c>
      <c r="CQ17" s="103">
        <f t="shared" si="37"/>
        <v>0</v>
      </c>
      <c r="CR17" s="306">
        <f t="shared" si="38"/>
        <v>623719600</v>
      </c>
      <c r="CS17" s="306">
        <f t="shared" si="4"/>
        <v>554175665.21000004</v>
      </c>
      <c r="CT17" s="306">
        <f t="shared" si="4"/>
        <v>-62672468.759999998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06">
        <f t="shared" si="40"/>
        <v>0</v>
      </c>
      <c r="CY17" s="306">
        <f t="shared" si="5"/>
        <v>0</v>
      </c>
      <c r="CZ17" s="30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00">
        <f t="shared" si="42"/>
        <v>0</v>
      </c>
      <c r="DH17" s="300">
        <f t="shared" si="7"/>
        <v>0</v>
      </c>
      <c r="DI17" s="300">
        <f t="shared" si="7"/>
        <v>0</v>
      </c>
      <c r="DJ17" s="300">
        <f t="shared" si="43"/>
        <v>623719600</v>
      </c>
      <c r="DK17" s="300">
        <f t="shared" si="8"/>
        <v>554175665.21000004</v>
      </c>
      <c r="DL17" s="300">
        <f t="shared" si="8"/>
        <v>-62672468.759999998</v>
      </c>
      <c r="DM17" s="291"/>
    </row>
    <row r="18" spans="1:117">
      <c r="A18" s="285">
        <v>11</v>
      </c>
      <c r="B18" s="292" t="s">
        <v>13</v>
      </c>
      <c r="C18" s="396">
        <v>18212100</v>
      </c>
      <c r="D18" s="397">
        <v>13317000.800000001</v>
      </c>
      <c r="E18" s="103">
        <f t="shared" si="9"/>
        <v>-4895099.1999999993</v>
      </c>
      <c r="F18" s="396">
        <v>138568000</v>
      </c>
      <c r="G18" s="397">
        <v>129045389.31999999</v>
      </c>
      <c r="H18" s="103">
        <f t="shared" si="10"/>
        <v>-9522610.6800000072</v>
      </c>
      <c r="I18" s="396">
        <v>14682900</v>
      </c>
      <c r="J18" s="397">
        <v>9808533.6300000008</v>
      </c>
      <c r="K18" s="103">
        <f t="shared" si="11"/>
        <v>-4874366.3699999992</v>
      </c>
      <c r="L18" s="396">
        <v>32880000</v>
      </c>
      <c r="M18" s="396">
        <v>18753105</v>
      </c>
      <c r="N18" s="103">
        <f t="shared" si="12"/>
        <v>-14126895</v>
      </c>
      <c r="O18" s="319">
        <v>183200000</v>
      </c>
      <c r="P18" s="319">
        <v>179615433.97</v>
      </c>
      <c r="Q18" s="323">
        <v>0</v>
      </c>
      <c r="R18" s="396">
        <v>24080000</v>
      </c>
      <c r="S18" s="412">
        <v>15108045</v>
      </c>
      <c r="T18" s="103">
        <f t="shared" si="14"/>
        <v>-8971955</v>
      </c>
      <c r="U18" s="319"/>
      <c r="V18" s="319"/>
      <c r="W18" s="323">
        <v>0</v>
      </c>
      <c r="X18" s="319"/>
      <c r="Y18" s="319"/>
      <c r="Z18" s="103">
        <f t="shared" si="16"/>
        <v>0</v>
      </c>
      <c r="AA18" s="319"/>
      <c r="AB18" s="319"/>
      <c r="AC18" s="103">
        <f t="shared" si="17"/>
        <v>0</v>
      </c>
      <c r="AD18" s="319"/>
      <c r="AE18" s="319"/>
      <c r="AF18" s="103">
        <f t="shared" si="18"/>
        <v>0</v>
      </c>
      <c r="AG18" s="319"/>
      <c r="AH18" s="319"/>
      <c r="AI18" s="322">
        <f t="shared" si="119"/>
        <v>0</v>
      </c>
      <c r="AJ18" s="319"/>
      <c r="AK18" s="319"/>
      <c r="AL18" s="322">
        <f t="shared" si="120"/>
        <v>0</v>
      </c>
      <c r="AM18" s="319"/>
      <c r="AN18" s="319"/>
      <c r="AO18" s="103">
        <f t="shared" si="57"/>
        <v>0</v>
      </c>
      <c r="AP18" s="319"/>
      <c r="AQ18" s="319"/>
      <c r="AR18" s="103">
        <f t="shared" si="21"/>
        <v>0</v>
      </c>
      <c r="AS18" s="319"/>
      <c r="AT18" s="319"/>
      <c r="AU18" s="103">
        <f t="shared" si="22"/>
        <v>0</v>
      </c>
      <c r="AV18" s="319"/>
      <c r="AW18" s="319"/>
      <c r="AX18" s="103">
        <f t="shared" si="23"/>
        <v>0</v>
      </c>
      <c r="AY18" s="319"/>
      <c r="AZ18" s="319"/>
      <c r="BA18" s="103">
        <f t="shared" si="24"/>
        <v>0</v>
      </c>
      <c r="BB18" s="319"/>
      <c r="BC18" s="319"/>
      <c r="BD18" s="103">
        <f t="shared" si="25"/>
        <v>0</v>
      </c>
      <c r="BE18" s="319"/>
      <c r="BF18" s="319"/>
      <c r="BG18" s="103">
        <f t="shared" si="26"/>
        <v>0</v>
      </c>
      <c r="BH18" s="319"/>
      <c r="BI18" s="319"/>
      <c r="BJ18" s="103">
        <f t="shared" si="27"/>
        <v>0</v>
      </c>
      <c r="BK18" s="319"/>
      <c r="BL18" s="319"/>
      <c r="BM18" s="322">
        <f t="shared" si="121"/>
        <v>0</v>
      </c>
      <c r="BN18" s="109"/>
      <c r="BO18" s="319"/>
      <c r="BP18" s="322">
        <f t="shared" si="122"/>
        <v>0</v>
      </c>
      <c r="BQ18" s="319"/>
      <c r="BR18" s="319"/>
      <c r="BS18" s="323">
        <v>0</v>
      </c>
      <c r="BT18" s="319"/>
      <c r="BU18" s="319"/>
      <c r="BV18" s="103">
        <f t="shared" si="117"/>
        <v>0</v>
      </c>
      <c r="BW18" s="319"/>
      <c r="BX18" s="319"/>
      <c r="BY18" s="322">
        <f t="shared" si="123"/>
        <v>0</v>
      </c>
      <c r="BZ18" s="319"/>
      <c r="CA18" s="319"/>
      <c r="CB18" s="103">
        <f t="shared" si="71"/>
        <v>0</v>
      </c>
      <c r="CC18" s="319"/>
      <c r="CD18" s="319"/>
      <c r="CE18" s="103">
        <f t="shared" si="33"/>
        <v>0</v>
      </c>
      <c r="CF18" s="319"/>
      <c r="CG18" s="319"/>
      <c r="CH18" s="103">
        <f t="shared" si="34"/>
        <v>0</v>
      </c>
      <c r="CI18" s="319"/>
      <c r="CJ18" s="319"/>
      <c r="CK18" s="103">
        <f t="shared" si="35"/>
        <v>0</v>
      </c>
      <c r="CL18" s="319"/>
      <c r="CM18" s="319"/>
      <c r="CN18" s="103">
        <f t="shared" si="36"/>
        <v>0</v>
      </c>
      <c r="CO18" s="319"/>
      <c r="CP18" s="319"/>
      <c r="CQ18" s="103">
        <f t="shared" si="37"/>
        <v>0</v>
      </c>
      <c r="CR18" s="294">
        <f t="shared" si="38"/>
        <v>411623000</v>
      </c>
      <c r="CS18" s="294">
        <f t="shared" si="4"/>
        <v>365647507.72000003</v>
      </c>
      <c r="CT18" s="294">
        <f t="shared" si="4"/>
        <v>-42390926.250000007</v>
      </c>
      <c r="CU18" s="82"/>
      <c r="CV18" s="82"/>
      <c r="CW18" s="107">
        <f t="shared" si="39"/>
        <v>0</v>
      </c>
      <c r="CX18" s="294">
        <f t="shared" ref="CX18:CZ22" si="131">SUM(CU18)</f>
        <v>0</v>
      </c>
      <c r="CY18" s="294">
        <f t="shared" si="131"/>
        <v>0</v>
      </c>
      <c r="CZ18" s="29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411623000</v>
      </c>
      <c r="DK18" s="124">
        <f t="shared" si="8"/>
        <v>365647507.72000003</v>
      </c>
      <c r="DL18" s="124">
        <f t="shared" si="8"/>
        <v>-42390926.250000007</v>
      </c>
      <c r="DM18" s="293">
        <f>+DK79-DK8</f>
        <v>894985946.31000137</v>
      </c>
    </row>
    <row r="19" spans="1:117">
      <c r="A19" s="285">
        <v>12</v>
      </c>
      <c r="B19" s="292" t="s">
        <v>14</v>
      </c>
      <c r="C19" s="396">
        <v>2636500</v>
      </c>
      <c r="D19" s="397">
        <v>2073000</v>
      </c>
      <c r="E19" s="103">
        <f t="shared" si="9"/>
        <v>-563500</v>
      </c>
      <c r="F19" s="396">
        <v>16528000</v>
      </c>
      <c r="G19" s="397">
        <v>13408676.52</v>
      </c>
      <c r="H19" s="103">
        <f t="shared" si="10"/>
        <v>-3119323.4800000004</v>
      </c>
      <c r="I19" s="396">
        <v>1728100</v>
      </c>
      <c r="J19" s="397">
        <v>1230888.6299999999</v>
      </c>
      <c r="K19" s="103">
        <f t="shared" si="11"/>
        <v>-497211.37000000011</v>
      </c>
      <c r="L19" s="396">
        <v>4048000</v>
      </c>
      <c r="M19" s="396">
        <v>3963400</v>
      </c>
      <c r="N19" s="103">
        <f t="shared" si="12"/>
        <v>-84600</v>
      </c>
      <c r="O19" s="319">
        <v>23920000</v>
      </c>
      <c r="P19" s="319">
        <v>23098400</v>
      </c>
      <c r="Q19" s="323">
        <v>0</v>
      </c>
      <c r="R19" s="396">
        <v>2800000</v>
      </c>
      <c r="S19" s="412">
        <v>2746000</v>
      </c>
      <c r="T19" s="103">
        <f t="shared" si="14"/>
        <v>-54000</v>
      </c>
      <c r="U19" s="319"/>
      <c r="V19" s="319"/>
      <c r="W19" s="323">
        <v>0</v>
      </c>
      <c r="X19" s="319"/>
      <c r="Y19" s="319"/>
      <c r="Z19" s="103">
        <f t="shared" si="16"/>
        <v>0</v>
      </c>
      <c r="AA19" s="319"/>
      <c r="AB19" s="319"/>
      <c r="AC19" s="103">
        <f t="shared" si="17"/>
        <v>0</v>
      </c>
      <c r="AD19" s="319"/>
      <c r="AE19" s="319"/>
      <c r="AF19" s="103">
        <f t="shared" si="18"/>
        <v>0</v>
      </c>
      <c r="AG19" s="319"/>
      <c r="AH19" s="319"/>
      <c r="AI19" s="322">
        <f t="shared" si="119"/>
        <v>0</v>
      </c>
      <c r="AJ19" s="319"/>
      <c r="AK19" s="319"/>
      <c r="AL19" s="322">
        <f t="shared" si="120"/>
        <v>0</v>
      </c>
      <c r="AM19" s="319"/>
      <c r="AN19" s="319"/>
      <c r="AO19" s="103">
        <f t="shared" si="57"/>
        <v>0</v>
      </c>
      <c r="AP19" s="319"/>
      <c r="AQ19" s="319"/>
      <c r="AR19" s="103">
        <f t="shared" si="21"/>
        <v>0</v>
      </c>
      <c r="AS19" s="319"/>
      <c r="AT19" s="319"/>
      <c r="AU19" s="103">
        <f t="shared" si="22"/>
        <v>0</v>
      </c>
      <c r="AV19" s="319"/>
      <c r="AW19" s="319"/>
      <c r="AX19" s="103">
        <f t="shared" si="23"/>
        <v>0</v>
      </c>
      <c r="AY19" s="319"/>
      <c r="AZ19" s="319"/>
      <c r="BA19" s="103">
        <f t="shared" si="24"/>
        <v>0</v>
      </c>
      <c r="BB19" s="319"/>
      <c r="BC19" s="319"/>
      <c r="BD19" s="103">
        <f t="shared" si="25"/>
        <v>0</v>
      </c>
      <c r="BE19" s="319"/>
      <c r="BF19" s="319"/>
      <c r="BG19" s="103">
        <f t="shared" si="26"/>
        <v>0</v>
      </c>
      <c r="BH19" s="319"/>
      <c r="BI19" s="319"/>
      <c r="BJ19" s="103">
        <f t="shared" si="27"/>
        <v>0</v>
      </c>
      <c r="BK19" s="319"/>
      <c r="BL19" s="319"/>
      <c r="BM19" s="322">
        <f t="shared" si="121"/>
        <v>0</v>
      </c>
      <c r="BN19" s="109"/>
      <c r="BO19" s="319"/>
      <c r="BP19" s="322">
        <f t="shared" si="122"/>
        <v>0</v>
      </c>
      <c r="BQ19" s="319"/>
      <c r="BR19" s="319"/>
      <c r="BS19" s="323">
        <v>0</v>
      </c>
      <c r="BT19" s="319"/>
      <c r="BU19" s="319"/>
      <c r="BV19" s="103">
        <f t="shared" si="117"/>
        <v>0</v>
      </c>
      <c r="BW19" s="319"/>
      <c r="BX19" s="319"/>
      <c r="BY19" s="322">
        <f t="shared" si="123"/>
        <v>0</v>
      </c>
      <c r="BZ19" s="319"/>
      <c r="CA19" s="319"/>
      <c r="CB19" s="103">
        <f t="shared" si="71"/>
        <v>0</v>
      </c>
      <c r="CC19" s="319"/>
      <c r="CD19" s="319"/>
      <c r="CE19" s="103">
        <f t="shared" si="33"/>
        <v>0</v>
      </c>
      <c r="CF19" s="319"/>
      <c r="CG19" s="319"/>
      <c r="CH19" s="103">
        <f t="shared" si="34"/>
        <v>0</v>
      </c>
      <c r="CI19" s="319"/>
      <c r="CJ19" s="319"/>
      <c r="CK19" s="103">
        <f t="shared" si="35"/>
        <v>0</v>
      </c>
      <c r="CL19" s="319"/>
      <c r="CM19" s="319"/>
      <c r="CN19" s="103">
        <f t="shared" si="36"/>
        <v>0</v>
      </c>
      <c r="CO19" s="319"/>
      <c r="CP19" s="319"/>
      <c r="CQ19" s="103">
        <f t="shared" si="37"/>
        <v>0</v>
      </c>
      <c r="CR19" s="294">
        <f t="shared" si="38"/>
        <v>51660600</v>
      </c>
      <c r="CS19" s="294">
        <f t="shared" si="4"/>
        <v>46520365.149999999</v>
      </c>
      <c r="CT19" s="294">
        <f t="shared" si="4"/>
        <v>-4318634.8500000006</v>
      </c>
      <c r="CU19" s="82"/>
      <c r="CV19" s="82"/>
      <c r="CW19" s="107">
        <f t="shared" si="39"/>
        <v>0</v>
      </c>
      <c r="CX19" s="294">
        <f t="shared" si="131"/>
        <v>0</v>
      </c>
      <c r="CY19" s="294">
        <f t="shared" si="131"/>
        <v>0</v>
      </c>
      <c r="CZ19" s="29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51660600</v>
      </c>
      <c r="DK19" s="124">
        <f t="shared" si="8"/>
        <v>46520365.149999999</v>
      </c>
      <c r="DL19" s="124">
        <f t="shared" si="8"/>
        <v>-4318634.8500000006</v>
      </c>
      <c r="DM19" s="302"/>
    </row>
    <row r="20" spans="1:117">
      <c r="A20" s="285">
        <v>13</v>
      </c>
      <c r="B20" s="292" t="s">
        <v>15</v>
      </c>
      <c r="C20" s="396">
        <v>1282200</v>
      </c>
      <c r="D20" s="397">
        <v>1382000</v>
      </c>
      <c r="E20" s="103">
        <f t="shared" si="9"/>
        <v>99800</v>
      </c>
      <c r="F20" s="396">
        <v>13248000</v>
      </c>
      <c r="G20" s="397">
        <v>9754100</v>
      </c>
      <c r="H20" s="103">
        <f t="shared" si="10"/>
        <v>-3493900</v>
      </c>
      <c r="I20" s="396">
        <v>1200000</v>
      </c>
      <c r="J20" s="397">
        <v>615444.14</v>
      </c>
      <c r="K20" s="103">
        <f t="shared" si="11"/>
        <v>-584555.86</v>
      </c>
      <c r="L20" s="396">
        <v>3192000</v>
      </c>
      <c r="M20" s="396">
        <v>3125400</v>
      </c>
      <c r="N20" s="103">
        <f t="shared" si="12"/>
        <v>-66600</v>
      </c>
      <c r="O20" s="109">
        <v>19280000</v>
      </c>
      <c r="P20" s="109">
        <v>18662900</v>
      </c>
      <c r="Q20" s="322">
        <v>0</v>
      </c>
      <c r="R20" s="396">
        <v>2240000</v>
      </c>
      <c r="S20" s="412">
        <v>2196800</v>
      </c>
      <c r="T20" s="103">
        <f t="shared" si="14"/>
        <v>-43200</v>
      </c>
      <c r="U20" s="109"/>
      <c r="V20" s="109"/>
      <c r="W20" s="32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22">
        <f t="shared" si="119"/>
        <v>0</v>
      </c>
      <c r="AJ20" s="109"/>
      <c r="AK20" s="109"/>
      <c r="AL20" s="32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22">
        <f t="shared" si="121"/>
        <v>0</v>
      </c>
      <c r="BN20" s="109"/>
      <c r="BO20" s="109"/>
      <c r="BP20" s="322">
        <f t="shared" si="122"/>
        <v>0</v>
      </c>
      <c r="BQ20" s="109"/>
      <c r="BR20" s="109"/>
      <c r="BS20" s="322">
        <v>0</v>
      </c>
      <c r="BT20" s="109"/>
      <c r="BU20" s="109"/>
      <c r="BV20" s="103">
        <f t="shared" si="117"/>
        <v>0</v>
      </c>
      <c r="BW20" s="109"/>
      <c r="BX20" s="109"/>
      <c r="BY20" s="32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294">
        <f t="shared" si="38"/>
        <v>40442200</v>
      </c>
      <c r="CS20" s="294">
        <f t="shared" si="4"/>
        <v>35736644.140000001</v>
      </c>
      <c r="CT20" s="294">
        <f t="shared" si="4"/>
        <v>-4088455.86</v>
      </c>
      <c r="CU20" s="82"/>
      <c r="CV20" s="82"/>
      <c r="CW20" s="107">
        <f t="shared" si="39"/>
        <v>0</v>
      </c>
      <c r="CX20" s="294">
        <f t="shared" si="131"/>
        <v>0</v>
      </c>
      <c r="CY20" s="294">
        <f t="shared" si="131"/>
        <v>0</v>
      </c>
      <c r="CZ20" s="29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40442200</v>
      </c>
      <c r="DK20" s="124">
        <f t="shared" si="8"/>
        <v>35736644.140000001</v>
      </c>
      <c r="DL20" s="124">
        <f t="shared" si="8"/>
        <v>-4088455.86</v>
      </c>
      <c r="DM20" s="302"/>
    </row>
    <row r="21" spans="1:117">
      <c r="A21" s="285">
        <v>14</v>
      </c>
      <c r="B21" s="292" t="s">
        <v>17</v>
      </c>
      <c r="C21" s="396">
        <v>994200</v>
      </c>
      <c r="D21" s="397">
        <v>552800</v>
      </c>
      <c r="E21" s="103">
        <f t="shared" si="9"/>
        <v>-441400</v>
      </c>
      <c r="F21" s="396">
        <v>4576000</v>
      </c>
      <c r="G21" s="397">
        <v>3264900</v>
      </c>
      <c r="H21" s="103">
        <f t="shared" si="10"/>
        <v>-1311100</v>
      </c>
      <c r="I21" s="396">
        <v>516800</v>
      </c>
      <c r="J21" s="397">
        <v>615444.34</v>
      </c>
      <c r="K21" s="103">
        <f t="shared" si="11"/>
        <v>98644.339999999967</v>
      </c>
      <c r="L21" s="396">
        <v>1257600</v>
      </c>
      <c r="M21" s="396">
        <v>1230600</v>
      </c>
      <c r="N21" s="103">
        <f t="shared" si="12"/>
        <v>-27000</v>
      </c>
      <c r="O21" s="319">
        <v>5960000</v>
      </c>
      <c r="P21" s="319">
        <v>5755900</v>
      </c>
      <c r="Q21" s="323">
        <v>0</v>
      </c>
      <c r="R21" s="396">
        <v>640000</v>
      </c>
      <c r="S21" s="412">
        <v>627400</v>
      </c>
      <c r="T21" s="103">
        <f t="shared" si="14"/>
        <v>-12600</v>
      </c>
      <c r="U21" s="319"/>
      <c r="V21" s="319"/>
      <c r="W21" s="323">
        <v>0</v>
      </c>
      <c r="X21" s="319"/>
      <c r="Y21" s="319"/>
      <c r="Z21" s="103">
        <f t="shared" si="16"/>
        <v>0</v>
      </c>
      <c r="AA21" s="319"/>
      <c r="AB21" s="319"/>
      <c r="AC21" s="103">
        <f t="shared" si="17"/>
        <v>0</v>
      </c>
      <c r="AD21" s="319"/>
      <c r="AE21" s="319"/>
      <c r="AF21" s="103">
        <f t="shared" si="18"/>
        <v>0</v>
      </c>
      <c r="AG21" s="319"/>
      <c r="AH21" s="319"/>
      <c r="AI21" s="322">
        <f t="shared" si="119"/>
        <v>0</v>
      </c>
      <c r="AJ21" s="319"/>
      <c r="AK21" s="319"/>
      <c r="AL21" s="322">
        <f t="shared" si="120"/>
        <v>0</v>
      </c>
      <c r="AM21" s="319"/>
      <c r="AN21" s="319"/>
      <c r="AO21" s="103">
        <f t="shared" si="57"/>
        <v>0</v>
      </c>
      <c r="AP21" s="319"/>
      <c r="AQ21" s="319"/>
      <c r="AR21" s="103">
        <f t="shared" si="21"/>
        <v>0</v>
      </c>
      <c r="AS21" s="319"/>
      <c r="AT21" s="319"/>
      <c r="AU21" s="103">
        <f t="shared" si="22"/>
        <v>0</v>
      </c>
      <c r="AV21" s="319"/>
      <c r="AW21" s="319"/>
      <c r="AX21" s="103">
        <f t="shared" si="23"/>
        <v>0</v>
      </c>
      <c r="AY21" s="319"/>
      <c r="AZ21" s="319"/>
      <c r="BA21" s="103">
        <f t="shared" si="24"/>
        <v>0</v>
      </c>
      <c r="BB21" s="319"/>
      <c r="BC21" s="319"/>
      <c r="BD21" s="103">
        <f t="shared" si="25"/>
        <v>0</v>
      </c>
      <c r="BE21" s="319"/>
      <c r="BF21" s="319"/>
      <c r="BG21" s="103">
        <f t="shared" si="26"/>
        <v>0</v>
      </c>
      <c r="BH21" s="319"/>
      <c r="BI21" s="319"/>
      <c r="BJ21" s="103">
        <f t="shared" si="27"/>
        <v>0</v>
      </c>
      <c r="BK21" s="319"/>
      <c r="BL21" s="319"/>
      <c r="BM21" s="322">
        <f t="shared" si="121"/>
        <v>0</v>
      </c>
      <c r="BN21" s="109"/>
      <c r="BO21" s="319"/>
      <c r="BP21" s="322">
        <f t="shared" si="122"/>
        <v>0</v>
      </c>
      <c r="BQ21" s="319"/>
      <c r="BR21" s="319"/>
      <c r="BS21" s="323">
        <v>0</v>
      </c>
      <c r="BT21" s="319"/>
      <c r="BU21" s="319"/>
      <c r="BV21" s="103">
        <f t="shared" si="117"/>
        <v>0</v>
      </c>
      <c r="BW21" s="319"/>
      <c r="BX21" s="319"/>
      <c r="BY21" s="322">
        <f t="shared" si="123"/>
        <v>0</v>
      </c>
      <c r="BZ21" s="319"/>
      <c r="CA21" s="319"/>
      <c r="CB21" s="103">
        <f t="shared" si="71"/>
        <v>0</v>
      </c>
      <c r="CC21" s="319"/>
      <c r="CD21" s="319"/>
      <c r="CE21" s="103">
        <f t="shared" si="33"/>
        <v>0</v>
      </c>
      <c r="CF21" s="319"/>
      <c r="CG21" s="319"/>
      <c r="CH21" s="103">
        <f t="shared" si="34"/>
        <v>0</v>
      </c>
      <c r="CI21" s="319"/>
      <c r="CJ21" s="319"/>
      <c r="CK21" s="103">
        <f t="shared" si="35"/>
        <v>0</v>
      </c>
      <c r="CL21" s="319"/>
      <c r="CM21" s="319"/>
      <c r="CN21" s="103">
        <f t="shared" si="36"/>
        <v>0</v>
      </c>
      <c r="CO21" s="319"/>
      <c r="CP21" s="319"/>
      <c r="CQ21" s="103">
        <f t="shared" si="37"/>
        <v>0</v>
      </c>
      <c r="CR21" s="294">
        <f>SUM(C21+F21+I21+L21+O21+R21+U21+X21+AA21+AD21+AG21+AJ21+AM21+AP21+AS21+AV21+AY21+BB21+BE21+BH21+BK21+BN21+BQ21+BT21+BW21+BZ21+CC21+CF21+CI21+CL21+CO21)</f>
        <v>13944600</v>
      </c>
      <c r="CS21" s="294">
        <f t="shared" si="4"/>
        <v>12047044.34</v>
      </c>
      <c r="CT21" s="294">
        <f t="shared" si="4"/>
        <v>-1693455.6600000001</v>
      </c>
      <c r="CU21" s="82"/>
      <c r="CV21" s="82"/>
      <c r="CW21" s="107">
        <f t="shared" si="39"/>
        <v>0</v>
      </c>
      <c r="CX21" s="294">
        <f t="shared" si="131"/>
        <v>0</v>
      </c>
      <c r="CY21" s="294">
        <f t="shared" si="131"/>
        <v>0</v>
      </c>
      <c r="CZ21" s="29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13944600</v>
      </c>
      <c r="DK21" s="124">
        <f t="shared" si="8"/>
        <v>12047044.34</v>
      </c>
      <c r="DL21" s="124">
        <f t="shared" si="8"/>
        <v>-1693455.6600000001</v>
      </c>
      <c r="DM21" s="302"/>
    </row>
    <row r="22" spans="1:117">
      <c r="A22" s="285">
        <v>15</v>
      </c>
      <c r="B22" s="292" t="s">
        <v>18</v>
      </c>
      <c r="C22" s="396">
        <v>5273000</v>
      </c>
      <c r="D22" s="397">
        <v>3455000</v>
      </c>
      <c r="E22" s="103">
        <f t="shared" si="9"/>
        <v>-1818000</v>
      </c>
      <c r="F22" s="396">
        <v>34344000</v>
      </c>
      <c r="G22" s="397">
        <v>27041714.600000001</v>
      </c>
      <c r="H22" s="103">
        <f t="shared" si="10"/>
        <v>-7302285.3999999985</v>
      </c>
      <c r="I22" s="396">
        <v>3456200</v>
      </c>
      <c r="J22" s="397">
        <v>2717689.26</v>
      </c>
      <c r="K22" s="103">
        <f t="shared" si="11"/>
        <v>-738510.74000000022</v>
      </c>
      <c r="L22" s="396">
        <v>10176000</v>
      </c>
      <c r="M22" s="396">
        <v>9960000</v>
      </c>
      <c r="N22" s="103">
        <f t="shared" si="12"/>
        <v>-216000</v>
      </c>
      <c r="O22" s="319">
        <v>47280000</v>
      </c>
      <c r="P22" s="319">
        <v>45635900</v>
      </c>
      <c r="Q22" s="323">
        <v>0</v>
      </c>
      <c r="R22" s="396">
        <v>5520000</v>
      </c>
      <c r="S22" s="412">
        <v>5413800</v>
      </c>
      <c r="T22" s="103">
        <f t="shared" si="14"/>
        <v>-106200</v>
      </c>
      <c r="U22" s="319"/>
      <c r="V22" s="319"/>
      <c r="W22" s="323">
        <v>0</v>
      </c>
      <c r="X22" s="319"/>
      <c r="Y22" s="319"/>
      <c r="Z22" s="103">
        <f t="shared" si="16"/>
        <v>0</v>
      </c>
      <c r="AA22" s="319"/>
      <c r="AB22" s="319"/>
      <c r="AC22" s="103">
        <f t="shared" si="17"/>
        <v>0</v>
      </c>
      <c r="AD22" s="319"/>
      <c r="AE22" s="319"/>
      <c r="AF22" s="103">
        <f t="shared" si="18"/>
        <v>0</v>
      </c>
      <c r="AG22" s="319"/>
      <c r="AH22" s="319"/>
      <c r="AI22" s="322">
        <f t="shared" si="119"/>
        <v>0</v>
      </c>
      <c r="AJ22" s="319"/>
      <c r="AK22" s="319"/>
      <c r="AL22" s="322">
        <f t="shared" si="120"/>
        <v>0</v>
      </c>
      <c r="AM22" s="319"/>
      <c r="AN22" s="319"/>
      <c r="AO22" s="103">
        <f t="shared" si="57"/>
        <v>0</v>
      </c>
      <c r="AP22" s="319"/>
      <c r="AQ22" s="319"/>
      <c r="AR22" s="103">
        <f t="shared" si="21"/>
        <v>0</v>
      </c>
      <c r="AS22" s="319"/>
      <c r="AT22" s="319"/>
      <c r="AU22" s="103">
        <f t="shared" si="22"/>
        <v>0</v>
      </c>
      <c r="AV22" s="319"/>
      <c r="AW22" s="319"/>
      <c r="AX22" s="103">
        <f t="shared" si="23"/>
        <v>0</v>
      </c>
      <c r="AY22" s="319"/>
      <c r="AZ22" s="319"/>
      <c r="BA22" s="103">
        <f t="shared" si="24"/>
        <v>0</v>
      </c>
      <c r="BB22" s="319"/>
      <c r="BC22" s="319"/>
      <c r="BD22" s="103">
        <f t="shared" si="25"/>
        <v>0</v>
      </c>
      <c r="BE22" s="319"/>
      <c r="BF22" s="319"/>
      <c r="BG22" s="103">
        <f t="shared" si="26"/>
        <v>0</v>
      </c>
      <c r="BH22" s="319"/>
      <c r="BI22" s="319"/>
      <c r="BJ22" s="103">
        <f t="shared" si="27"/>
        <v>0</v>
      </c>
      <c r="BK22" s="319"/>
      <c r="BL22" s="319"/>
      <c r="BM22" s="322">
        <f t="shared" si="121"/>
        <v>0</v>
      </c>
      <c r="BN22" s="109"/>
      <c r="BO22" s="319"/>
      <c r="BP22" s="322">
        <f t="shared" si="122"/>
        <v>0</v>
      </c>
      <c r="BQ22" s="319"/>
      <c r="BR22" s="319"/>
      <c r="BS22" s="323">
        <v>0</v>
      </c>
      <c r="BT22" s="319"/>
      <c r="BU22" s="319"/>
      <c r="BV22" s="103">
        <f t="shared" si="117"/>
        <v>0</v>
      </c>
      <c r="BW22" s="319"/>
      <c r="BX22" s="319"/>
      <c r="BY22" s="322">
        <f t="shared" si="123"/>
        <v>0</v>
      </c>
      <c r="BZ22" s="319"/>
      <c r="CA22" s="319"/>
      <c r="CB22" s="103">
        <f t="shared" si="71"/>
        <v>0</v>
      </c>
      <c r="CC22" s="319"/>
      <c r="CD22" s="319"/>
      <c r="CE22" s="103">
        <f t="shared" si="33"/>
        <v>0</v>
      </c>
      <c r="CF22" s="319"/>
      <c r="CG22" s="319"/>
      <c r="CH22" s="103">
        <f t="shared" si="34"/>
        <v>0</v>
      </c>
      <c r="CI22" s="319"/>
      <c r="CJ22" s="319"/>
      <c r="CK22" s="103">
        <f t="shared" si="35"/>
        <v>0</v>
      </c>
      <c r="CL22" s="319"/>
      <c r="CM22" s="319"/>
      <c r="CN22" s="103">
        <f t="shared" si="36"/>
        <v>0</v>
      </c>
      <c r="CO22" s="319"/>
      <c r="CP22" s="319"/>
      <c r="CQ22" s="103">
        <f t="shared" si="37"/>
        <v>0</v>
      </c>
      <c r="CR22" s="294">
        <f t="shared" si="38"/>
        <v>106049200</v>
      </c>
      <c r="CS22" s="294">
        <f t="shared" si="4"/>
        <v>94224103.859999999</v>
      </c>
      <c r="CT22" s="294">
        <f t="shared" si="4"/>
        <v>-10180996.139999999</v>
      </c>
      <c r="CU22" s="82"/>
      <c r="CV22" s="82"/>
      <c r="CW22" s="107">
        <f t="shared" si="39"/>
        <v>0</v>
      </c>
      <c r="CX22" s="294">
        <f t="shared" si="131"/>
        <v>0</v>
      </c>
      <c r="CY22" s="294">
        <f t="shared" si="131"/>
        <v>0</v>
      </c>
      <c r="CZ22" s="29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106049200</v>
      </c>
      <c r="DK22" s="124">
        <f t="shared" si="8"/>
        <v>94224103.859999999</v>
      </c>
      <c r="DL22" s="124">
        <f t="shared" si="8"/>
        <v>-10180996.139999999</v>
      </c>
      <c r="DM22" s="302"/>
    </row>
    <row r="23" spans="1:117" s="312" customFormat="1">
      <c r="A23" s="299">
        <v>16</v>
      </c>
      <c r="B23" s="310" t="s">
        <v>34</v>
      </c>
      <c r="C23" s="163">
        <f>SUM(C24:C27)</f>
        <v>0</v>
      </c>
      <c r="D23" s="163">
        <f t="shared" ref="D23:BO23" si="132">SUM(D24:D27)</f>
        <v>0</v>
      </c>
      <c r="E23" s="163">
        <f t="shared" si="132"/>
        <v>0</v>
      </c>
      <c r="F23" s="163">
        <f t="shared" si="132"/>
        <v>96951200</v>
      </c>
      <c r="G23" s="163">
        <f t="shared" si="132"/>
        <v>89469559.600000009</v>
      </c>
      <c r="H23" s="103">
        <f t="shared" si="10"/>
        <v>-7481640.3999999911</v>
      </c>
      <c r="I23" s="163">
        <f t="shared" ref="I23:J23" si="133">SUM(I24:I27)</f>
        <v>0</v>
      </c>
      <c r="J23" s="163">
        <f t="shared" si="133"/>
        <v>0</v>
      </c>
      <c r="K23" s="103">
        <f t="shared" si="11"/>
        <v>0</v>
      </c>
      <c r="L23" s="163">
        <f t="shared" ref="L23:M23" si="134">SUM(L24:L27)</f>
        <v>16588200</v>
      </c>
      <c r="M23" s="163">
        <f t="shared" si="134"/>
        <v>12359413</v>
      </c>
      <c r="N23" s="103">
        <f t="shared" si="12"/>
        <v>-4228787</v>
      </c>
      <c r="O23" s="163">
        <f t="shared" si="132"/>
        <v>31748800</v>
      </c>
      <c r="P23" s="163">
        <f t="shared" si="132"/>
        <v>17310372</v>
      </c>
      <c r="Q23" s="163">
        <f t="shared" si="132"/>
        <v>0</v>
      </c>
      <c r="R23" s="163">
        <f t="shared" si="132"/>
        <v>13131000</v>
      </c>
      <c r="S23" s="163">
        <f t="shared" si="132"/>
        <v>9745592.1600000001</v>
      </c>
      <c r="T23" s="103">
        <f t="shared" si="14"/>
        <v>-3385407.84</v>
      </c>
      <c r="U23" s="163">
        <f t="shared" si="132"/>
        <v>0</v>
      </c>
      <c r="V23" s="163">
        <f t="shared" si="132"/>
        <v>0</v>
      </c>
      <c r="W23" s="163">
        <f t="shared" si="132"/>
        <v>0</v>
      </c>
      <c r="X23" s="163">
        <f t="shared" si="132"/>
        <v>57652000</v>
      </c>
      <c r="Y23" s="163">
        <f t="shared" si="132"/>
        <v>57040418.149999999</v>
      </c>
      <c r="Z23" s="103">
        <f t="shared" si="16"/>
        <v>-611581.85000000149</v>
      </c>
      <c r="AA23" s="163">
        <f t="shared" si="132"/>
        <v>26980400</v>
      </c>
      <c r="AB23" s="163">
        <f t="shared" si="132"/>
        <v>23238214.940000001</v>
      </c>
      <c r="AC23" s="103">
        <f t="shared" si="17"/>
        <v>-3742185.0599999987</v>
      </c>
      <c r="AD23" s="163">
        <f t="shared" si="132"/>
        <v>35709600</v>
      </c>
      <c r="AE23" s="163">
        <f t="shared" si="132"/>
        <v>34171415.689999998</v>
      </c>
      <c r="AF23" s="103">
        <f t="shared" si="18"/>
        <v>-1538184.3100000024</v>
      </c>
      <c r="AG23" s="163">
        <f t="shared" si="132"/>
        <v>35620000</v>
      </c>
      <c r="AH23" s="163">
        <f t="shared" si="132"/>
        <v>33572449.950000003</v>
      </c>
      <c r="AI23" s="322">
        <f t="shared" si="119"/>
        <v>-2047550.049999997</v>
      </c>
      <c r="AJ23" s="163">
        <f t="shared" si="132"/>
        <v>35101200</v>
      </c>
      <c r="AK23" s="163">
        <f t="shared" si="132"/>
        <v>31079651.43</v>
      </c>
      <c r="AL23" s="322">
        <f t="shared" si="120"/>
        <v>-4021548.5700000003</v>
      </c>
      <c r="AM23" s="163">
        <f t="shared" si="132"/>
        <v>34641600</v>
      </c>
      <c r="AN23" s="163">
        <f t="shared" si="132"/>
        <v>30254420.329999998</v>
      </c>
      <c r="AO23" s="103">
        <f t="shared" si="57"/>
        <v>-4387179.6700000018</v>
      </c>
      <c r="AP23" s="163">
        <f t="shared" si="132"/>
        <v>37625200</v>
      </c>
      <c r="AQ23" s="163">
        <f t="shared" si="132"/>
        <v>35699834.990000002</v>
      </c>
      <c r="AR23" s="103">
        <f t="shared" si="21"/>
        <v>-1925365.0099999979</v>
      </c>
      <c r="AS23" s="163">
        <f t="shared" si="132"/>
        <v>34207200</v>
      </c>
      <c r="AT23" s="163">
        <f t="shared" si="132"/>
        <v>31484074.800000001</v>
      </c>
      <c r="AU23" s="103">
        <f t="shared" si="22"/>
        <v>-2723125.1999999993</v>
      </c>
      <c r="AV23" s="163">
        <f t="shared" si="132"/>
        <v>33013600</v>
      </c>
      <c r="AW23" s="163">
        <f t="shared" si="132"/>
        <v>30327787.09</v>
      </c>
      <c r="AX23" s="103">
        <f t="shared" si="23"/>
        <v>-2685812.91</v>
      </c>
      <c r="AY23" s="163">
        <f t="shared" si="132"/>
        <v>35150800</v>
      </c>
      <c r="AZ23" s="163">
        <f t="shared" si="132"/>
        <v>31277930.43</v>
      </c>
      <c r="BA23" s="103">
        <f t="shared" si="24"/>
        <v>-3872869.5700000003</v>
      </c>
      <c r="BB23" s="163">
        <f t="shared" si="132"/>
        <v>43595200</v>
      </c>
      <c r="BC23" s="163">
        <f t="shared" si="132"/>
        <v>42300149.450000003</v>
      </c>
      <c r="BD23" s="103">
        <f t="shared" si="25"/>
        <v>-1295050.549999997</v>
      </c>
      <c r="BE23" s="163">
        <f t="shared" si="132"/>
        <v>31987600</v>
      </c>
      <c r="BF23" s="163">
        <f t="shared" si="132"/>
        <v>28282809.5</v>
      </c>
      <c r="BG23" s="103">
        <f t="shared" si="26"/>
        <v>-3704790.5</v>
      </c>
      <c r="BH23" s="163">
        <f t="shared" si="132"/>
        <v>67762200</v>
      </c>
      <c r="BI23" s="163">
        <f t="shared" si="132"/>
        <v>64395687.409999996</v>
      </c>
      <c r="BJ23" s="103">
        <f t="shared" si="27"/>
        <v>-3366512.5900000036</v>
      </c>
      <c r="BK23" s="163">
        <f t="shared" si="132"/>
        <v>26530800</v>
      </c>
      <c r="BL23" s="163">
        <f t="shared" si="132"/>
        <v>24921716.870000001</v>
      </c>
      <c r="BM23" s="322">
        <f t="shared" si="121"/>
        <v>-1609083.129999999</v>
      </c>
      <c r="BN23" s="109">
        <f t="shared" si="132"/>
        <v>34700000</v>
      </c>
      <c r="BO23" s="163">
        <f t="shared" si="132"/>
        <v>27899395.859999999</v>
      </c>
      <c r="BP23" s="322">
        <f t="shared" si="122"/>
        <v>-6800604.1400000006</v>
      </c>
      <c r="BQ23" s="163">
        <f t="shared" ref="BQ23:CP23" si="135">SUM(BQ24:BQ27)</f>
        <v>0</v>
      </c>
      <c r="BR23" s="163">
        <f t="shared" si="135"/>
        <v>0</v>
      </c>
      <c r="BS23" s="163">
        <f t="shared" si="135"/>
        <v>0</v>
      </c>
      <c r="BT23" s="163">
        <f t="shared" si="135"/>
        <v>278929200</v>
      </c>
      <c r="BU23" s="163">
        <f t="shared" si="135"/>
        <v>264547433.81999999</v>
      </c>
      <c r="BV23" s="163">
        <f t="shared" si="135"/>
        <v>-14381766.18</v>
      </c>
      <c r="BW23" s="163">
        <f t="shared" si="135"/>
        <v>257908100</v>
      </c>
      <c r="BX23" s="163">
        <f t="shared" si="135"/>
        <v>254844984.43000001</v>
      </c>
      <c r="BY23" s="322">
        <f t="shared" si="123"/>
        <v>-3063115.5699999928</v>
      </c>
      <c r="BZ23" s="163">
        <f t="shared" si="135"/>
        <v>214936800</v>
      </c>
      <c r="CA23" s="163">
        <f t="shared" si="135"/>
        <v>194329701.35999998</v>
      </c>
      <c r="CB23" s="103">
        <f t="shared" si="71"/>
        <v>-20607098.640000015</v>
      </c>
      <c r="CC23" s="163">
        <f>SUM(CC24:CC27)</f>
        <v>183742800</v>
      </c>
      <c r="CD23" s="163">
        <f t="shared" si="135"/>
        <v>179592023.59999999</v>
      </c>
      <c r="CE23" s="103">
        <f t="shared" si="33"/>
        <v>-4150776.400000006</v>
      </c>
      <c r="CF23" s="163">
        <f t="shared" si="135"/>
        <v>211216400</v>
      </c>
      <c r="CG23" s="163">
        <f t="shared" si="135"/>
        <v>207909179.12</v>
      </c>
      <c r="CH23" s="103">
        <f t="shared" si="34"/>
        <v>-3307220.8799999952</v>
      </c>
      <c r="CI23" s="163">
        <f t="shared" si="135"/>
        <v>211465600</v>
      </c>
      <c r="CJ23" s="163">
        <f t="shared" si="135"/>
        <v>199968922.78</v>
      </c>
      <c r="CK23" s="103">
        <f t="shared" si="35"/>
        <v>-11496677.219999999</v>
      </c>
      <c r="CL23" s="163">
        <f t="shared" si="135"/>
        <v>52199300</v>
      </c>
      <c r="CM23" s="163">
        <f t="shared" si="135"/>
        <v>47889692.75</v>
      </c>
      <c r="CN23" s="103">
        <f t="shared" si="36"/>
        <v>-4309607.25</v>
      </c>
      <c r="CO23" s="163">
        <f t="shared" si="135"/>
        <v>238750000</v>
      </c>
      <c r="CP23" s="163">
        <f t="shared" si="135"/>
        <v>0</v>
      </c>
      <c r="CQ23" s="103">
        <f t="shared" si="37"/>
        <v>-238750000</v>
      </c>
      <c r="CR23" s="306">
        <f t="shared" si="38"/>
        <v>2377844800</v>
      </c>
      <c r="CS23" s="306">
        <f t="shared" si="38"/>
        <v>2003912831.51</v>
      </c>
      <c r="CT23" s="306">
        <f t="shared" si="38"/>
        <v>-359493540.49000001</v>
      </c>
      <c r="CU23" s="86">
        <f>SUM(CU24:CU27)</f>
        <v>0</v>
      </c>
      <c r="CV23" s="86">
        <f>SUM(CV24:CV27)</f>
        <v>0</v>
      </c>
      <c r="CW23" s="160">
        <f t="shared" si="39"/>
        <v>0</v>
      </c>
      <c r="CX23" s="306">
        <f t="shared" si="40"/>
        <v>0</v>
      </c>
      <c r="CY23" s="306">
        <f t="shared" si="40"/>
        <v>0</v>
      </c>
      <c r="CZ23" s="30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0">
        <f t="shared" si="41"/>
        <v>0</v>
      </c>
      <c r="DG23" s="300">
        <f t="shared" si="42"/>
        <v>0</v>
      </c>
      <c r="DH23" s="300">
        <f t="shared" si="42"/>
        <v>0</v>
      </c>
      <c r="DI23" s="300">
        <f t="shared" si="42"/>
        <v>0</v>
      </c>
      <c r="DJ23" s="300">
        <f t="shared" si="43"/>
        <v>2377844800</v>
      </c>
      <c r="DK23" s="300">
        <f t="shared" si="43"/>
        <v>2003912831.51</v>
      </c>
      <c r="DL23" s="300">
        <f t="shared" si="43"/>
        <v>-359493540.49000001</v>
      </c>
      <c r="DM23" s="291"/>
    </row>
    <row r="24" spans="1:117">
      <c r="A24" s="285">
        <v>17</v>
      </c>
      <c r="B24" s="296" t="s">
        <v>19</v>
      </c>
      <c r="C24" s="319"/>
      <c r="D24" s="319"/>
      <c r="E24" s="103">
        <f t="shared" si="9"/>
        <v>0</v>
      </c>
      <c r="F24" s="396">
        <v>13464000</v>
      </c>
      <c r="G24" s="396">
        <v>8637579.4000000004</v>
      </c>
      <c r="H24" s="103">
        <f t="shared" si="10"/>
        <v>-4826420.5999999996</v>
      </c>
      <c r="I24" s="384"/>
      <c r="J24" s="384"/>
      <c r="K24" s="103">
        <f t="shared" si="11"/>
        <v>0</v>
      </c>
      <c r="L24" s="396">
        <v>1255200</v>
      </c>
      <c r="M24" s="396">
        <v>1120053</v>
      </c>
      <c r="N24" s="103">
        <f t="shared" si="12"/>
        <v>-135147</v>
      </c>
      <c r="O24" s="319">
        <v>2052800</v>
      </c>
      <c r="P24" s="319">
        <v>2052800</v>
      </c>
      <c r="Q24" s="323">
        <v>0</v>
      </c>
      <c r="R24" s="396">
        <v>898400</v>
      </c>
      <c r="S24" s="396">
        <v>662804.16</v>
      </c>
      <c r="T24" s="103">
        <f t="shared" si="14"/>
        <v>-235595.83999999997</v>
      </c>
      <c r="U24" s="319"/>
      <c r="V24" s="319"/>
      <c r="W24" s="323">
        <v>0</v>
      </c>
      <c r="X24" s="396">
        <v>3940000</v>
      </c>
      <c r="Y24" s="396">
        <v>4638634.55</v>
      </c>
      <c r="Z24" s="103">
        <f t="shared" si="16"/>
        <v>698634.54999999981</v>
      </c>
      <c r="AA24" s="396">
        <v>7200000</v>
      </c>
      <c r="AB24" s="396">
        <v>4521972.9400000004</v>
      </c>
      <c r="AC24" s="103">
        <f t="shared" si="17"/>
        <v>-2678027.0599999996</v>
      </c>
      <c r="AD24" s="396">
        <v>8160000</v>
      </c>
      <c r="AE24" s="396">
        <v>6108831.6900000004</v>
      </c>
      <c r="AF24" s="103">
        <f t="shared" si="18"/>
        <v>-2051168.3099999996</v>
      </c>
      <c r="AG24" s="396">
        <v>9120000</v>
      </c>
      <c r="AH24" s="396">
        <v>6601579.9500000002</v>
      </c>
      <c r="AI24" s="322">
        <f t="shared" si="119"/>
        <v>-2518420.0499999998</v>
      </c>
      <c r="AJ24" s="396">
        <v>7584000</v>
      </c>
      <c r="AK24" s="396">
        <v>5822991.4299999997</v>
      </c>
      <c r="AL24" s="322">
        <f t="shared" si="120"/>
        <v>-1761008.5700000003</v>
      </c>
      <c r="AM24" s="396">
        <v>6624000</v>
      </c>
      <c r="AN24" s="396">
        <v>4417356.33</v>
      </c>
      <c r="AO24" s="103">
        <f t="shared" si="57"/>
        <v>-2206643.67</v>
      </c>
      <c r="AP24" s="396">
        <v>7200000</v>
      </c>
      <c r="AQ24" s="396">
        <v>5933394.9900000002</v>
      </c>
      <c r="AR24" s="103">
        <f t="shared" si="21"/>
        <v>-1266605.0099999998</v>
      </c>
      <c r="AS24" s="396">
        <v>10176000</v>
      </c>
      <c r="AT24" s="396">
        <v>8279838.7999999998</v>
      </c>
      <c r="AU24" s="103">
        <f t="shared" si="22"/>
        <v>-1896161.2000000002</v>
      </c>
      <c r="AV24" s="396">
        <v>4800000</v>
      </c>
      <c r="AW24" s="396">
        <v>3576028.09</v>
      </c>
      <c r="AX24" s="103">
        <f t="shared" si="23"/>
        <v>-1223971.9100000001</v>
      </c>
      <c r="AY24" s="396">
        <v>4800000</v>
      </c>
      <c r="AZ24" s="396">
        <v>2240470.4300000002</v>
      </c>
      <c r="BA24" s="103">
        <f t="shared" si="24"/>
        <v>-2559529.5699999998</v>
      </c>
      <c r="BB24" s="396">
        <v>8940000</v>
      </c>
      <c r="BC24" s="396">
        <v>8358989.4500000002</v>
      </c>
      <c r="BD24" s="103">
        <f t="shared" si="25"/>
        <v>-581010.54999999981</v>
      </c>
      <c r="BE24" s="396">
        <v>6240000</v>
      </c>
      <c r="BF24" s="396">
        <v>3833241.5</v>
      </c>
      <c r="BG24" s="103">
        <f t="shared" si="26"/>
        <v>-2406758.5</v>
      </c>
      <c r="BH24" s="396">
        <v>9600000</v>
      </c>
      <c r="BI24" s="396">
        <v>6768037.0099999998</v>
      </c>
      <c r="BJ24" s="103">
        <f t="shared" si="27"/>
        <v>-2831962.99</v>
      </c>
      <c r="BK24" s="396">
        <v>7207700</v>
      </c>
      <c r="BL24" s="396">
        <v>4182976.87</v>
      </c>
      <c r="BM24" s="322">
        <f t="shared" si="121"/>
        <v>-3024723.13</v>
      </c>
      <c r="BN24" s="396">
        <v>29500000</v>
      </c>
      <c r="BO24" s="396">
        <v>24274059.859999999</v>
      </c>
      <c r="BP24" s="322">
        <f t="shared" si="122"/>
        <v>-5225940.1400000006</v>
      </c>
      <c r="BQ24" s="319"/>
      <c r="BR24" s="319"/>
      <c r="BS24" s="323">
        <v>0</v>
      </c>
      <c r="BT24" s="396">
        <v>17760000</v>
      </c>
      <c r="BU24" s="396">
        <v>17069849.82</v>
      </c>
      <c r="BV24" s="103">
        <f t="shared" si="117"/>
        <v>-690150.1799999997</v>
      </c>
      <c r="BW24" s="396">
        <v>18280000</v>
      </c>
      <c r="BX24" s="396">
        <v>20680352.43</v>
      </c>
      <c r="BY24" s="322">
        <f t="shared" si="123"/>
        <v>2400352.4299999997</v>
      </c>
      <c r="BZ24" s="396">
        <v>20428800</v>
      </c>
      <c r="CA24" s="396">
        <v>18593081.129999999</v>
      </c>
      <c r="CB24" s="103">
        <f t="shared" si="71"/>
        <v>-1835718.870000001</v>
      </c>
      <c r="CC24" s="396">
        <v>17538400</v>
      </c>
      <c r="CD24" s="396">
        <v>16194943.6</v>
      </c>
      <c r="CE24" s="103">
        <f t="shared" si="33"/>
        <v>-1343456.4000000004</v>
      </c>
      <c r="CF24" s="396">
        <v>17760000</v>
      </c>
      <c r="CG24" s="396">
        <v>14423122.130000001</v>
      </c>
      <c r="CH24" s="103">
        <f t="shared" si="34"/>
        <v>-3336877.8699999992</v>
      </c>
      <c r="CI24" s="396">
        <v>33200000</v>
      </c>
      <c r="CJ24" s="396">
        <v>27244106.780000001</v>
      </c>
      <c r="CK24" s="103">
        <f t="shared" si="35"/>
        <v>-5955893.2199999988</v>
      </c>
      <c r="CL24" s="396">
        <v>8840000</v>
      </c>
      <c r="CM24" s="396">
        <v>4701272.75</v>
      </c>
      <c r="CN24" s="103">
        <f t="shared" si="36"/>
        <v>-4138727.25</v>
      </c>
      <c r="CO24" s="384">
        <v>124250000</v>
      </c>
      <c r="CP24" s="386">
        <v>0</v>
      </c>
      <c r="CQ24" s="103">
        <f t="shared" si="37"/>
        <v>-124250000</v>
      </c>
      <c r="CR24" s="294">
        <f t="shared" si="38"/>
        <v>406819300</v>
      </c>
      <c r="CS24" s="294">
        <f t="shared" si="38"/>
        <v>230938369.09</v>
      </c>
      <c r="CT24" s="294">
        <f t="shared" si="38"/>
        <v>-175880930.91</v>
      </c>
      <c r="CU24" s="82"/>
      <c r="CV24" s="82"/>
      <c r="CW24" s="107">
        <f t="shared" si="39"/>
        <v>0</v>
      </c>
      <c r="CX24" s="294">
        <f t="shared" ref="CX24:CZ27" si="136">SUM(CU24)</f>
        <v>0</v>
      </c>
      <c r="CY24" s="294">
        <f t="shared" si="136"/>
        <v>0</v>
      </c>
      <c r="CZ24" s="29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406819300</v>
      </c>
      <c r="DK24" s="124">
        <f t="shared" si="43"/>
        <v>230938369.09</v>
      </c>
      <c r="DL24" s="124">
        <f t="shared" si="43"/>
        <v>-175880930.91</v>
      </c>
      <c r="DM24" s="302"/>
    </row>
    <row r="25" spans="1:117">
      <c r="A25" s="285">
        <v>18</v>
      </c>
      <c r="B25" s="296" t="s">
        <v>20</v>
      </c>
      <c r="C25" s="319"/>
      <c r="D25" s="319"/>
      <c r="E25" s="103">
        <f t="shared" si="9"/>
        <v>0</v>
      </c>
      <c r="F25" s="396">
        <v>76500000</v>
      </c>
      <c r="G25" s="396">
        <v>74658640</v>
      </c>
      <c r="H25" s="103">
        <f t="shared" si="10"/>
        <v>-1841360</v>
      </c>
      <c r="I25" s="384"/>
      <c r="J25" s="384"/>
      <c r="K25" s="103">
        <f t="shared" si="11"/>
        <v>0</v>
      </c>
      <c r="L25" s="396">
        <v>10235000</v>
      </c>
      <c r="M25" s="396">
        <v>7460640</v>
      </c>
      <c r="N25" s="103">
        <f t="shared" si="12"/>
        <v>-2774360</v>
      </c>
      <c r="O25" s="319">
        <v>25696000</v>
      </c>
      <c r="P25" s="319">
        <v>14423904</v>
      </c>
      <c r="Q25" s="323">
        <v>0</v>
      </c>
      <c r="R25" s="396">
        <v>8199000</v>
      </c>
      <c r="S25" s="396">
        <v>7122148</v>
      </c>
      <c r="T25" s="103">
        <f t="shared" si="14"/>
        <v>-1076852</v>
      </c>
      <c r="U25" s="319"/>
      <c r="V25" s="319"/>
      <c r="W25" s="323">
        <v>0</v>
      </c>
      <c r="X25" s="396">
        <v>51810000</v>
      </c>
      <c r="Y25" s="396">
        <v>51009095.600000001</v>
      </c>
      <c r="Z25" s="103">
        <f t="shared" si="16"/>
        <v>-800904.39999999851</v>
      </c>
      <c r="AA25" s="396">
        <v>13463600</v>
      </c>
      <c r="AB25" s="396">
        <v>13463522</v>
      </c>
      <c r="AC25" s="103">
        <f t="shared" si="17"/>
        <v>-78</v>
      </c>
      <c r="AD25" s="396">
        <v>22506400</v>
      </c>
      <c r="AE25" s="396">
        <v>22506264</v>
      </c>
      <c r="AF25" s="103">
        <f t="shared" si="18"/>
        <v>-136</v>
      </c>
      <c r="AG25" s="396">
        <v>21628800</v>
      </c>
      <c r="AH25" s="396">
        <v>21628948</v>
      </c>
      <c r="AI25" s="322">
        <f t="shared" si="119"/>
        <v>148</v>
      </c>
      <c r="AJ25" s="396">
        <v>20586000</v>
      </c>
      <c r="AK25" s="396">
        <v>20585840</v>
      </c>
      <c r="AL25" s="322">
        <f t="shared" si="120"/>
        <v>-160</v>
      </c>
      <c r="AM25" s="396">
        <v>21360000</v>
      </c>
      <c r="AN25" s="396">
        <v>21359536</v>
      </c>
      <c r="AO25" s="103">
        <f t="shared" si="57"/>
        <v>-464</v>
      </c>
      <c r="AP25" s="396">
        <v>25145200</v>
      </c>
      <c r="AQ25" s="396">
        <v>25145139.859999999</v>
      </c>
      <c r="AR25" s="103">
        <f t="shared" si="21"/>
        <v>-60.140000000596046</v>
      </c>
      <c r="AS25" s="396">
        <v>18561600</v>
      </c>
      <c r="AT25" s="396">
        <v>18561796</v>
      </c>
      <c r="AU25" s="103">
        <f t="shared" si="22"/>
        <v>196</v>
      </c>
      <c r="AV25" s="396">
        <v>20855200</v>
      </c>
      <c r="AW25" s="396">
        <v>20854439</v>
      </c>
      <c r="AX25" s="103">
        <f t="shared" si="23"/>
        <v>-761</v>
      </c>
      <c r="AY25" s="396">
        <v>23625200</v>
      </c>
      <c r="AZ25" s="396">
        <v>23625240</v>
      </c>
      <c r="BA25" s="103">
        <f t="shared" si="24"/>
        <v>40</v>
      </c>
      <c r="BB25" s="396">
        <v>27307200</v>
      </c>
      <c r="BC25" s="396">
        <v>27307324</v>
      </c>
      <c r="BD25" s="103">
        <f t="shared" si="25"/>
        <v>124</v>
      </c>
      <c r="BE25" s="396">
        <v>19729200</v>
      </c>
      <c r="BF25" s="396">
        <v>19729248</v>
      </c>
      <c r="BG25" s="103">
        <f t="shared" si="26"/>
        <v>48</v>
      </c>
      <c r="BH25" s="396">
        <v>44844800</v>
      </c>
      <c r="BI25" s="396">
        <v>40877100</v>
      </c>
      <c r="BJ25" s="103">
        <f t="shared" si="27"/>
        <v>-3967700</v>
      </c>
      <c r="BK25" s="396">
        <v>13746800</v>
      </c>
      <c r="BL25" s="396">
        <v>13746860</v>
      </c>
      <c r="BM25" s="322">
        <f t="shared" si="121"/>
        <v>60</v>
      </c>
      <c r="BN25" s="109"/>
      <c r="BO25" s="319"/>
      <c r="BP25" s="322">
        <f t="shared" si="122"/>
        <v>0</v>
      </c>
      <c r="BQ25" s="319"/>
      <c r="BR25" s="319"/>
      <c r="BS25" s="323">
        <v>0</v>
      </c>
      <c r="BT25" s="396">
        <v>222769200</v>
      </c>
      <c r="BU25" s="396">
        <v>222769184</v>
      </c>
      <c r="BV25" s="103">
        <f t="shared" si="117"/>
        <v>-16</v>
      </c>
      <c r="BW25" s="396">
        <v>218272000</v>
      </c>
      <c r="BX25" s="396">
        <v>218272076</v>
      </c>
      <c r="BY25" s="322">
        <f t="shared" si="123"/>
        <v>76</v>
      </c>
      <c r="BZ25" s="396">
        <v>171468000</v>
      </c>
      <c r="CA25" s="396">
        <v>156923058</v>
      </c>
      <c r="CB25" s="103">
        <f t="shared" si="71"/>
        <v>-14544942</v>
      </c>
      <c r="CC25" s="396">
        <v>151098800</v>
      </c>
      <c r="CD25" s="396">
        <v>151098684</v>
      </c>
      <c r="CE25" s="103">
        <f t="shared" si="33"/>
        <v>-116</v>
      </c>
      <c r="CF25" s="396">
        <v>167408400</v>
      </c>
      <c r="CG25" s="396">
        <v>167361640</v>
      </c>
      <c r="CH25" s="103">
        <f t="shared" si="34"/>
        <v>-46760</v>
      </c>
      <c r="CI25" s="396">
        <v>152976000</v>
      </c>
      <c r="CJ25" s="396">
        <v>148404564</v>
      </c>
      <c r="CK25" s="103">
        <f t="shared" si="35"/>
        <v>-4571436</v>
      </c>
      <c r="CL25" s="396">
        <v>35921600</v>
      </c>
      <c r="CM25" s="396">
        <v>40757200</v>
      </c>
      <c r="CN25" s="103">
        <f t="shared" si="36"/>
        <v>4835600</v>
      </c>
      <c r="CO25" s="394">
        <v>114500000</v>
      </c>
      <c r="CP25" s="395">
        <v>0</v>
      </c>
      <c r="CQ25" s="103">
        <f t="shared" si="37"/>
        <v>-114500000</v>
      </c>
      <c r="CR25" s="294">
        <f t="shared" si="38"/>
        <v>1700214000</v>
      </c>
      <c r="CS25" s="294">
        <f t="shared" si="38"/>
        <v>1549652090.46</v>
      </c>
      <c r="CT25" s="294">
        <f t="shared" si="38"/>
        <v>-139289813.53999999</v>
      </c>
      <c r="CU25" s="82"/>
      <c r="CV25" s="82"/>
      <c r="CW25" s="107">
        <f t="shared" si="39"/>
        <v>0</v>
      </c>
      <c r="CX25" s="294">
        <f t="shared" si="136"/>
        <v>0</v>
      </c>
      <c r="CY25" s="294">
        <f t="shared" si="136"/>
        <v>0</v>
      </c>
      <c r="CZ25" s="29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1700214000</v>
      </c>
      <c r="DK25" s="124">
        <f t="shared" si="43"/>
        <v>1549652090.46</v>
      </c>
      <c r="DL25" s="124">
        <f t="shared" si="43"/>
        <v>-139289813.53999999</v>
      </c>
      <c r="DM25" s="302"/>
    </row>
    <row r="26" spans="1:117">
      <c r="A26" s="285">
        <v>19</v>
      </c>
      <c r="B26" s="296" t="s">
        <v>21</v>
      </c>
      <c r="C26" s="319"/>
      <c r="D26" s="319"/>
      <c r="E26" s="103">
        <f t="shared" si="9"/>
        <v>0</v>
      </c>
      <c r="F26" s="396">
        <v>6987200</v>
      </c>
      <c r="G26" s="396">
        <v>6173340.2000000002</v>
      </c>
      <c r="H26" s="103">
        <f t="shared" si="10"/>
        <v>-813859.79999999981</v>
      </c>
      <c r="I26" s="384"/>
      <c r="J26" s="384"/>
      <c r="K26" s="103">
        <f t="shared" si="11"/>
        <v>0</v>
      </c>
      <c r="L26" s="396">
        <v>5098000</v>
      </c>
      <c r="M26" s="396">
        <v>3778720</v>
      </c>
      <c r="N26" s="103">
        <f t="shared" si="12"/>
        <v>-1319280</v>
      </c>
      <c r="O26" s="319">
        <v>4000000</v>
      </c>
      <c r="P26" s="319">
        <v>833668</v>
      </c>
      <c r="Q26" s="323">
        <v>0</v>
      </c>
      <c r="R26" s="396">
        <v>4033600</v>
      </c>
      <c r="S26" s="396">
        <v>1960640</v>
      </c>
      <c r="T26" s="103">
        <f t="shared" si="14"/>
        <v>-2072960</v>
      </c>
      <c r="U26" s="319"/>
      <c r="V26" s="319"/>
      <c r="W26" s="323">
        <v>0</v>
      </c>
      <c r="X26" s="396">
        <v>1902000</v>
      </c>
      <c r="Y26" s="396">
        <v>1392688</v>
      </c>
      <c r="Z26" s="103">
        <f t="shared" si="16"/>
        <v>-509312</v>
      </c>
      <c r="AA26" s="396">
        <v>6316800</v>
      </c>
      <c r="AB26" s="396">
        <v>5252720</v>
      </c>
      <c r="AC26" s="103">
        <f t="shared" si="17"/>
        <v>-1064080</v>
      </c>
      <c r="AD26" s="396">
        <v>5043200</v>
      </c>
      <c r="AE26" s="396">
        <v>5556320</v>
      </c>
      <c r="AF26" s="103">
        <f t="shared" si="18"/>
        <v>513120</v>
      </c>
      <c r="AG26" s="396">
        <v>4871200</v>
      </c>
      <c r="AH26" s="396">
        <v>5341922</v>
      </c>
      <c r="AI26" s="322">
        <f t="shared" si="119"/>
        <v>470722</v>
      </c>
      <c r="AJ26" s="396">
        <v>6931200</v>
      </c>
      <c r="AK26" s="396">
        <v>4670820</v>
      </c>
      <c r="AL26" s="322">
        <f t="shared" si="120"/>
        <v>-2260380</v>
      </c>
      <c r="AM26" s="396">
        <v>6657600</v>
      </c>
      <c r="AN26" s="396">
        <v>4477528</v>
      </c>
      <c r="AO26" s="103">
        <f t="shared" si="57"/>
        <v>-2180072</v>
      </c>
      <c r="AP26" s="396">
        <v>5280000</v>
      </c>
      <c r="AQ26" s="396">
        <v>4621300.1399999997</v>
      </c>
      <c r="AR26" s="103">
        <f t="shared" si="21"/>
        <v>-658699.86000000034</v>
      </c>
      <c r="AS26" s="396">
        <v>5469600</v>
      </c>
      <c r="AT26" s="396">
        <v>4642440</v>
      </c>
      <c r="AU26" s="103">
        <f t="shared" si="22"/>
        <v>-827160</v>
      </c>
      <c r="AV26" s="396">
        <v>7358400</v>
      </c>
      <c r="AW26" s="396">
        <v>5897320</v>
      </c>
      <c r="AX26" s="103">
        <f t="shared" si="23"/>
        <v>-1461080</v>
      </c>
      <c r="AY26" s="396">
        <v>6725600</v>
      </c>
      <c r="AZ26" s="396">
        <v>5412220</v>
      </c>
      <c r="BA26" s="103">
        <f t="shared" si="24"/>
        <v>-1313380</v>
      </c>
      <c r="BB26" s="396">
        <v>7348000</v>
      </c>
      <c r="BC26" s="396">
        <v>6633836</v>
      </c>
      <c r="BD26" s="103">
        <f t="shared" si="25"/>
        <v>-714164</v>
      </c>
      <c r="BE26" s="396">
        <v>6018400</v>
      </c>
      <c r="BF26" s="396">
        <v>4720320</v>
      </c>
      <c r="BG26" s="103">
        <f t="shared" si="26"/>
        <v>-1298080</v>
      </c>
      <c r="BH26" s="396">
        <v>13317400</v>
      </c>
      <c r="BI26" s="397">
        <v>16750550.4</v>
      </c>
      <c r="BJ26" s="103">
        <f t="shared" si="27"/>
        <v>3433150.4000000004</v>
      </c>
      <c r="BK26" s="396">
        <v>5576300</v>
      </c>
      <c r="BL26" s="396">
        <v>6991880</v>
      </c>
      <c r="BM26" s="322">
        <f t="shared" si="121"/>
        <v>1415580</v>
      </c>
      <c r="BN26" s="396">
        <v>5200000</v>
      </c>
      <c r="BO26" s="396">
        <v>3625336</v>
      </c>
      <c r="BP26" s="322">
        <f t="shared" si="122"/>
        <v>-1574664</v>
      </c>
      <c r="BQ26" s="319"/>
      <c r="BR26" s="319"/>
      <c r="BS26" s="323">
        <v>0</v>
      </c>
      <c r="BT26" s="396">
        <v>38400000</v>
      </c>
      <c r="BU26" s="396">
        <v>24708400</v>
      </c>
      <c r="BV26" s="103">
        <f t="shared" si="117"/>
        <v>-13691600</v>
      </c>
      <c r="BW26" s="396">
        <v>21356100</v>
      </c>
      <c r="BX26" s="396">
        <v>15892556</v>
      </c>
      <c r="BY26" s="322">
        <f t="shared" si="123"/>
        <v>-5463544</v>
      </c>
      <c r="BZ26" s="396">
        <v>23040000</v>
      </c>
      <c r="CA26" s="397">
        <v>18813562.23</v>
      </c>
      <c r="CB26" s="103">
        <f t="shared" si="71"/>
        <v>-4226437.7699999996</v>
      </c>
      <c r="CC26" s="396">
        <v>15105600</v>
      </c>
      <c r="CD26" s="396">
        <v>12298396</v>
      </c>
      <c r="CE26" s="103">
        <f t="shared" si="33"/>
        <v>-2807204</v>
      </c>
      <c r="CF26" s="396">
        <v>26048000</v>
      </c>
      <c r="CG26" s="396">
        <v>26124416.989999998</v>
      </c>
      <c r="CH26" s="103">
        <f t="shared" si="34"/>
        <v>76416.989999998361</v>
      </c>
      <c r="CI26" s="396">
        <v>25289600</v>
      </c>
      <c r="CJ26" s="396">
        <v>24320252</v>
      </c>
      <c r="CK26" s="103">
        <f t="shared" si="35"/>
        <v>-969348</v>
      </c>
      <c r="CL26" s="396">
        <v>7437700</v>
      </c>
      <c r="CM26" s="396">
        <v>2431220</v>
      </c>
      <c r="CN26" s="103">
        <f t="shared" si="36"/>
        <v>-5006480</v>
      </c>
      <c r="CO26" s="319">
        <v>0</v>
      </c>
      <c r="CP26" s="319">
        <v>0</v>
      </c>
      <c r="CQ26" s="103">
        <f t="shared" si="37"/>
        <v>0</v>
      </c>
      <c r="CR26" s="294">
        <f t="shared" si="38"/>
        <v>270811500</v>
      </c>
      <c r="CS26" s="294">
        <f t="shared" si="38"/>
        <v>223322371.96000001</v>
      </c>
      <c r="CT26" s="294">
        <f t="shared" si="38"/>
        <v>-44322796.040000007</v>
      </c>
      <c r="CU26" s="82"/>
      <c r="CV26" s="82"/>
      <c r="CW26" s="107">
        <f t="shared" si="39"/>
        <v>0</v>
      </c>
      <c r="CX26" s="294">
        <f t="shared" si="136"/>
        <v>0</v>
      </c>
      <c r="CY26" s="294">
        <f t="shared" si="136"/>
        <v>0</v>
      </c>
      <c r="CZ26" s="29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270811500</v>
      </c>
      <c r="DK26" s="124">
        <f t="shared" si="43"/>
        <v>223322371.96000001</v>
      </c>
      <c r="DL26" s="124">
        <f t="shared" si="43"/>
        <v>-44322796.040000007</v>
      </c>
      <c r="DM26" s="302"/>
    </row>
    <row r="27" spans="1:117">
      <c r="A27" s="285">
        <v>20</v>
      </c>
      <c r="B27" s="296" t="s">
        <v>73</v>
      </c>
      <c r="C27" s="319"/>
      <c r="D27" s="319"/>
      <c r="E27" s="103">
        <f t="shared" si="9"/>
        <v>0</v>
      </c>
      <c r="F27" s="319"/>
      <c r="G27" s="319"/>
      <c r="H27" s="103">
        <f t="shared" si="10"/>
        <v>0</v>
      </c>
      <c r="I27" s="319"/>
      <c r="J27" s="319"/>
      <c r="K27" s="103">
        <f t="shared" si="11"/>
        <v>0</v>
      </c>
      <c r="L27" s="319"/>
      <c r="M27" s="319"/>
      <c r="N27" s="103">
        <f t="shared" si="12"/>
        <v>0</v>
      </c>
      <c r="O27" s="319"/>
      <c r="P27" s="319"/>
      <c r="Q27" s="323">
        <v>0</v>
      </c>
      <c r="R27" s="319"/>
      <c r="S27" s="319"/>
      <c r="T27" s="103">
        <f t="shared" si="14"/>
        <v>0</v>
      </c>
      <c r="U27" s="319"/>
      <c r="V27" s="319"/>
      <c r="W27" s="323">
        <v>0</v>
      </c>
      <c r="X27" s="319"/>
      <c r="Y27" s="319"/>
      <c r="Z27" s="103">
        <f t="shared" si="16"/>
        <v>0</v>
      </c>
      <c r="AA27" s="319"/>
      <c r="AB27" s="319"/>
      <c r="AC27" s="103">
        <f t="shared" si="17"/>
        <v>0</v>
      </c>
      <c r="AD27" s="319"/>
      <c r="AE27" s="319"/>
      <c r="AF27" s="103">
        <f t="shared" si="18"/>
        <v>0</v>
      </c>
      <c r="AG27" s="319"/>
      <c r="AH27" s="319"/>
      <c r="AI27" s="322">
        <f t="shared" si="119"/>
        <v>0</v>
      </c>
      <c r="AJ27" s="319"/>
      <c r="AK27" s="319"/>
      <c r="AL27" s="322">
        <f t="shared" si="120"/>
        <v>0</v>
      </c>
      <c r="AM27" s="319"/>
      <c r="AN27" s="319"/>
      <c r="AO27" s="103">
        <f t="shared" si="57"/>
        <v>0</v>
      </c>
      <c r="AP27" s="319"/>
      <c r="AQ27" s="319"/>
      <c r="AR27" s="103">
        <f t="shared" si="21"/>
        <v>0</v>
      </c>
      <c r="AS27" s="319"/>
      <c r="AT27" s="319"/>
      <c r="AU27" s="103">
        <f t="shared" si="22"/>
        <v>0</v>
      </c>
      <c r="AV27" s="319"/>
      <c r="AW27" s="319"/>
      <c r="AX27" s="103">
        <f t="shared" si="23"/>
        <v>0</v>
      </c>
      <c r="AY27" s="319"/>
      <c r="AZ27" s="319"/>
      <c r="BA27" s="103">
        <f t="shared" si="24"/>
        <v>0</v>
      </c>
      <c r="BB27" s="319"/>
      <c r="BC27" s="319"/>
      <c r="BD27" s="103">
        <f t="shared" si="25"/>
        <v>0</v>
      </c>
      <c r="BE27" s="319"/>
      <c r="BF27" s="319"/>
      <c r="BG27" s="103">
        <f t="shared" si="26"/>
        <v>0</v>
      </c>
      <c r="BH27" s="319"/>
      <c r="BI27" s="319"/>
      <c r="BJ27" s="103">
        <f t="shared" si="27"/>
        <v>0</v>
      </c>
      <c r="BK27" s="319"/>
      <c r="BL27" s="319"/>
      <c r="BM27" s="322">
        <f t="shared" si="121"/>
        <v>0</v>
      </c>
      <c r="BN27" s="109"/>
      <c r="BO27" s="319"/>
      <c r="BP27" s="322">
        <f t="shared" si="122"/>
        <v>0</v>
      </c>
      <c r="BQ27" s="319"/>
      <c r="BR27" s="319"/>
      <c r="BS27" s="323">
        <v>0</v>
      </c>
      <c r="BT27" s="319"/>
      <c r="BU27" s="319"/>
      <c r="BV27" s="103">
        <f t="shared" si="117"/>
        <v>0</v>
      </c>
      <c r="BW27" s="319"/>
      <c r="BX27" s="319"/>
      <c r="BY27" s="322">
        <f t="shared" si="123"/>
        <v>0</v>
      </c>
      <c r="BZ27" s="319"/>
      <c r="CA27" s="319"/>
      <c r="CB27" s="103">
        <f t="shared" si="71"/>
        <v>0</v>
      </c>
      <c r="CC27" s="319"/>
      <c r="CD27" s="319"/>
      <c r="CE27" s="103">
        <f t="shared" si="33"/>
        <v>0</v>
      </c>
      <c r="CF27" s="319"/>
      <c r="CG27" s="319"/>
      <c r="CH27" s="103">
        <f t="shared" si="34"/>
        <v>0</v>
      </c>
      <c r="CI27" s="319"/>
      <c r="CJ27" s="319"/>
      <c r="CK27" s="103">
        <f t="shared" si="35"/>
        <v>0</v>
      </c>
      <c r="CL27" s="319"/>
      <c r="CM27" s="319"/>
      <c r="CN27" s="103">
        <f t="shared" si="36"/>
        <v>0</v>
      </c>
      <c r="CO27" s="319"/>
      <c r="CP27" s="319"/>
      <c r="CQ27" s="103">
        <f t="shared" si="37"/>
        <v>0</v>
      </c>
      <c r="CR27" s="294">
        <f t="shared" si="38"/>
        <v>0</v>
      </c>
      <c r="CS27" s="294">
        <f t="shared" si="38"/>
        <v>0</v>
      </c>
      <c r="CT27" s="294">
        <f t="shared" si="38"/>
        <v>0</v>
      </c>
      <c r="CU27" s="82"/>
      <c r="CV27" s="82"/>
      <c r="CW27" s="107">
        <f t="shared" si="39"/>
        <v>0</v>
      </c>
      <c r="CX27" s="294">
        <f t="shared" si="136"/>
        <v>0</v>
      </c>
      <c r="CY27" s="294">
        <f t="shared" si="136"/>
        <v>0</v>
      </c>
      <c r="CZ27" s="29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02"/>
    </row>
    <row r="28" spans="1:117" s="312" customFormat="1">
      <c r="A28" s="299">
        <v>21</v>
      </c>
      <c r="B28" s="310" t="s">
        <v>35</v>
      </c>
      <c r="C28" s="163">
        <f>SUM(C29:C34)</f>
        <v>11291600</v>
      </c>
      <c r="D28" s="163">
        <f t="shared" ref="D28:Y28" si="138">SUM(D29:D34)</f>
        <v>7360228</v>
      </c>
      <c r="E28" s="163">
        <f t="shared" si="138"/>
        <v>-3931372</v>
      </c>
      <c r="F28" s="163">
        <f t="shared" si="138"/>
        <v>41443300</v>
      </c>
      <c r="G28" s="163">
        <f t="shared" si="138"/>
        <v>35694336</v>
      </c>
      <c r="H28" s="103">
        <f t="shared" si="10"/>
        <v>-5748964</v>
      </c>
      <c r="I28" s="163">
        <f t="shared" ref="I28:J28" si="139">SUM(I29:I34)</f>
        <v>2145800</v>
      </c>
      <c r="J28" s="163">
        <f t="shared" si="139"/>
        <v>609900</v>
      </c>
      <c r="K28" s="103">
        <f t="shared" si="11"/>
        <v>-1535900</v>
      </c>
      <c r="L28" s="163">
        <f t="shared" ref="L28:M28" si="140">SUM(L29:L34)</f>
        <v>7991700</v>
      </c>
      <c r="M28" s="163">
        <f t="shared" si="140"/>
        <v>5297300</v>
      </c>
      <c r="N28" s="103">
        <f t="shared" si="12"/>
        <v>-2694400</v>
      </c>
      <c r="O28" s="163">
        <f t="shared" si="138"/>
        <v>203840800</v>
      </c>
      <c r="P28" s="163">
        <f t="shared" si="138"/>
        <v>175694614</v>
      </c>
      <c r="Q28" s="163">
        <f t="shared" si="138"/>
        <v>0</v>
      </c>
      <c r="R28" s="163">
        <f t="shared" si="138"/>
        <v>13586000</v>
      </c>
      <c r="S28" s="163">
        <f t="shared" si="138"/>
        <v>7371500</v>
      </c>
      <c r="T28" s="103">
        <f t="shared" si="14"/>
        <v>-6214500</v>
      </c>
      <c r="U28" s="163">
        <f t="shared" si="138"/>
        <v>0</v>
      </c>
      <c r="V28" s="163">
        <f t="shared" si="138"/>
        <v>0</v>
      </c>
      <c r="W28" s="163">
        <f t="shared" si="138"/>
        <v>0</v>
      </c>
      <c r="X28" s="163">
        <f t="shared" si="138"/>
        <v>0</v>
      </c>
      <c r="Y28" s="163">
        <f t="shared" si="138"/>
        <v>0</v>
      </c>
      <c r="Z28" s="103">
        <f t="shared" si="16"/>
        <v>0</v>
      </c>
      <c r="AA28" s="163">
        <f t="shared" ref="AA28:AB28" si="141">SUM(AA29:AA34)</f>
        <v>0</v>
      </c>
      <c r="AB28" s="163">
        <f t="shared" si="141"/>
        <v>0</v>
      </c>
      <c r="AC28" s="103">
        <f t="shared" si="17"/>
        <v>0</v>
      </c>
      <c r="AD28" s="163">
        <f t="shared" ref="AD28:AE28" si="142">SUM(AD29:AD34)</f>
        <v>0</v>
      </c>
      <c r="AE28" s="163">
        <f t="shared" si="142"/>
        <v>0</v>
      </c>
      <c r="AF28" s="103">
        <f t="shared" si="18"/>
        <v>0</v>
      </c>
      <c r="AG28" s="163">
        <f t="shared" ref="AG28:AH28" si="143">SUM(AG29:AG34)</f>
        <v>0</v>
      </c>
      <c r="AH28" s="163">
        <f t="shared" si="143"/>
        <v>0</v>
      </c>
      <c r="AI28" s="322">
        <f t="shared" si="119"/>
        <v>0</v>
      </c>
      <c r="AJ28" s="163">
        <f t="shared" ref="AJ28:AK28" si="144">SUM(AJ29:AJ34)</f>
        <v>0</v>
      </c>
      <c r="AK28" s="163">
        <f t="shared" si="144"/>
        <v>0</v>
      </c>
      <c r="AL28" s="322">
        <f t="shared" si="120"/>
        <v>0</v>
      </c>
      <c r="AM28" s="163">
        <f t="shared" ref="AM28:AN28" si="145">SUM(AM29:AM34)</f>
        <v>0</v>
      </c>
      <c r="AN28" s="163">
        <f t="shared" si="145"/>
        <v>0</v>
      </c>
      <c r="AO28" s="103">
        <f t="shared" si="57"/>
        <v>0</v>
      </c>
      <c r="AP28" s="163">
        <f t="shared" ref="AP28:AQ28" si="146">SUM(AP29:AP34)</f>
        <v>0</v>
      </c>
      <c r="AQ28" s="163">
        <f t="shared" si="146"/>
        <v>0</v>
      </c>
      <c r="AR28" s="103">
        <f t="shared" si="21"/>
        <v>0</v>
      </c>
      <c r="AS28" s="163">
        <f t="shared" ref="AS28:AT28" si="147">SUM(AS29:AS34)</f>
        <v>0</v>
      </c>
      <c r="AT28" s="163">
        <f t="shared" si="147"/>
        <v>0</v>
      </c>
      <c r="AU28" s="103">
        <f t="shared" si="22"/>
        <v>0</v>
      </c>
      <c r="AV28" s="163">
        <f t="shared" ref="AV28:AW28" si="148">SUM(AV29:AV34)</f>
        <v>0</v>
      </c>
      <c r="AW28" s="163">
        <f t="shared" si="148"/>
        <v>0</v>
      </c>
      <c r="AX28" s="103">
        <f t="shared" si="23"/>
        <v>0</v>
      </c>
      <c r="AY28" s="163">
        <f t="shared" ref="AY28:AZ28" si="149">SUM(AY29:AY34)</f>
        <v>0</v>
      </c>
      <c r="AZ28" s="163">
        <f t="shared" si="149"/>
        <v>0</v>
      </c>
      <c r="BA28" s="103">
        <f t="shared" si="24"/>
        <v>0</v>
      </c>
      <c r="BB28" s="163">
        <f t="shared" ref="BB28:BC28" si="150">SUM(BB29:BB34)</f>
        <v>0</v>
      </c>
      <c r="BC28" s="163">
        <f t="shared" si="150"/>
        <v>0</v>
      </c>
      <c r="BD28" s="103">
        <f t="shared" si="25"/>
        <v>0</v>
      </c>
      <c r="BE28" s="163">
        <f t="shared" ref="BE28:BF28" si="151">SUM(BE29:BE34)</f>
        <v>0</v>
      </c>
      <c r="BF28" s="163">
        <f t="shared" si="151"/>
        <v>0</v>
      </c>
      <c r="BG28" s="103">
        <f t="shared" si="26"/>
        <v>0</v>
      </c>
      <c r="BH28" s="163">
        <f t="shared" ref="BH28:BI28" si="152">SUM(BH29:BH34)</f>
        <v>0</v>
      </c>
      <c r="BI28" s="163">
        <f t="shared" si="152"/>
        <v>0</v>
      </c>
      <c r="BJ28" s="103">
        <f t="shared" si="27"/>
        <v>0</v>
      </c>
      <c r="BK28" s="163">
        <f t="shared" ref="BK28:BL28" si="153">SUM(BK29:BK34)</f>
        <v>0</v>
      </c>
      <c r="BL28" s="163">
        <f t="shared" si="153"/>
        <v>0</v>
      </c>
      <c r="BM28" s="322">
        <f t="shared" si="121"/>
        <v>0</v>
      </c>
      <c r="BN28" s="109">
        <f t="shared" ref="BN28:BO28" si="154">SUM(BN29:BN34)</f>
        <v>0</v>
      </c>
      <c r="BO28" s="163">
        <f t="shared" si="154"/>
        <v>0</v>
      </c>
      <c r="BP28" s="322">
        <f t="shared" si="122"/>
        <v>0</v>
      </c>
      <c r="BQ28" s="163">
        <f t="shared" ref="BQ28:BX28" si="155">SUM(BQ29:BQ34)</f>
        <v>0</v>
      </c>
      <c r="BR28" s="163">
        <f t="shared" si="155"/>
        <v>0</v>
      </c>
      <c r="BS28" s="163">
        <f t="shared" si="155"/>
        <v>0</v>
      </c>
      <c r="BT28" s="163">
        <f t="shared" si="155"/>
        <v>0</v>
      </c>
      <c r="BU28" s="163">
        <f t="shared" si="155"/>
        <v>0</v>
      </c>
      <c r="BV28" s="163">
        <f t="shared" si="155"/>
        <v>0</v>
      </c>
      <c r="BW28" s="163">
        <f t="shared" si="155"/>
        <v>0</v>
      </c>
      <c r="BX28" s="163">
        <f t="shared" si="155"/>
        <v>0</v>
      </c>
      <c r="BY28" s="322">
        <f t="shared" si="123"/>
        <v>0</v>
      </c>
      <c r="BZ28" s="163">
        <f t="shared" ref="BZ28:CA28" si="156">SUM(BZ29:BZ34)</f>
        <v>0</v>
      </c>
      <c r="CA28" s="163">
        <f t="shared" si="156"/>
        <v>0</v>
      </c>
      <c r="CB28" s="103">
        <f t="shared" si="71"/>
        <v>0</v>
      </c>
      <c r="CC28" s="163">
        <f t="shared" ref="CC28:CD28" si="157">SUM(CC29:CC34)</f>
        <v>0</v>
      </c>
      <c r="CD28" s="163">
        <f t="shared" si="157"/>
        <v>0</v>
      </c>
      <c r="CE28" s="103">
        <f t="shared" si="33"/>
        <v>0</v>
      </c>
      <c r="CF28" s="163">
        <f t="shared" ref="CF28:CG28" si="158">SUM(CF29:CF34)</f>
        <v>0</v>
      </c>
      <c r="CG28" s="163">
        <f t="shared" si="158"/>
        <v>0</v>
      </c>
      <c r="CH28" s="103">
        <f t="shared" si="34"/>
        <v>0</v>
      </c>
      <c r="CI28" s="163">
        <f t="shared" ref="CI28:CJ28" si="159">SUM(CI29:CI34)</f>
        <v>0</v>
      </c>
      <c r="CJ28" s="163">
        <f t="shared" si="159"/>
        <v>0</v>
      </c>
      <c r="CK28" s="103">
        <f t="shared" si="35"/>
        <v>0</v>
      </c>
      <c r="CL28" s="163">
        <f t="shared" ref="CL28:CM28" si="160">SUM(CL29:CL34)</f>
        <v>0</v>
      </c>
      <c r="CM28" s="163">
        <f t="shared" si="160"/>
        <v>0</v>
      </c>
      <c r="CN28" s="103">
        <f t="shared" si="36"/>
        <v>0</v>
      </c>
      <c r="CO28" s="163">
        <f t="shared" ref="CO28:CP28" si="161">SUM(CO29:CO34)</f>
        <v>0</v>
      </c>
      <c r="CP28" s="163">
        <f t="shared" si="161"/>
        <v>0</v>
      </c>
      <c r="CQ28" s="103">
        <f t="shared" si="37"/>
        <v>0</v>
      </c>
      <c r="CR28" s="306">
        <f t="shared" si="38"/>
        <v>280299200</v>
      </c>
      <c r="CS28" s="306">
        <f t="shared" si="38"/>
        <v>232027878</v>
      </c>
      <c r="CT28" s="306">
        <f t="shared" si="38"/>
        <v>-20125136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06">
        <f t="shared" si="40"/>
        <v>0</v>
      </c>
      <c r="CY28" s="306">
        <f t="shared" si="40"/>
        <v>0</v>
      </c>
      <c r="CZ28" s="30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00">
        <f t="shared" si="42"/>
        <v>0</v>
      </c>
      <c r="DH28" s="300">
        <f t="shared" si="42"/>
        <v>0</v>
      </c>
      <c r="DI28" s="300">
        <f t="shared" si="42"/>
        <v>0</v>
      </c>
      <c r="DJ28" s="300">
        <f t="shared" si="43"/>
        <v>280299200</v>
      </c>
      <c r="DK28" s="300">
        <f t="shared" si="43"/>
        <v>232027878</v>
      </c>
      <c r="DL28" s="300">
        <f t="shared" si="43"/>
        <v>-20125136</v>
      </c>
      <c r="DM28" s="291"/>
    </row>
    <row r="29" spans="1:117">
      <c r="A29" s="285">
        <v>22</v>
      </c>
      <c r="B29" s="296" t="s">
        <v>22</v>
      </c>
      <c r="C29" s="396">
        <v>2400000</v>
      </c>
      <c r="D29" s="397">
        <v>1590600</v>
      </c>
      <c r="E29" s="103">
        <f t="shared" si="9"/>
        <v>-809400</v>
      </c>
      <c r="F29" s="396">
        <v>10666400</v>
      </c>
      <c r="G29" s="396">
        <v>9056950</v>
      </c>
      <c r="H29" s="103">
        <f t="shared" si="10"/>
        <v>-1609450</v>
      </c>
      <c r="I29" s="396">
        <v>1304800</v>
      </c>
      <c r="J29" s="397">
        <v>459500</v>
      </c>
      <c r="K29" s="103">
        <f t="shared" si="11"/>
        <v>-845300</v>
      </c>
      <c r="L29" s="396">
        <v>1912500</v>
      </c>
      <c r="M29" s="397">
        <v>1107300</v>
      </c>
      <c r="N29" s="103">
        <f t="shared" si="12"/>
        <v>-805200</v>
      </c>
      <c r="O29" s="319">
        <v>3600000</v>
      </c>
      <c r="P29" s="319">
        <v>3207580</v>
      </c>
      <c r="Q29" s="323">
        <v>0</v>
      </c>
      <c r="R29" s="396">
        <v>370000</v>
      </c>
      <c r="S29" s="397">
        <v>81500</v>
      </c>
      <c r="T29" s="103">
        <f t="shared" si="14"/>
        <v>-288500</v>
      </c>
      <c r="U29" s="319"/>
      <c r="V29" s="319"/>
      <c r="W29" s="323">
        <v>0</v>
      </c>
      <c r="X29" s="319"/>
      <c r="Y29" s="319"/>
      <c r="Z29" s="103">
        <f t="shared" si="16"/>
        <v>0</v>
      </c>
      <c r="AA29" s="319"/>
      <c r="AB29" s="319"/>
      <c r="AC29" s="103">
        <f t="shared" si="17"/>
        <v>0</v>
      </c>
      <c r="AD29" s="319"/>
      <c r="AE29" s="319"/>
      <c r="AF29" s="103">
        <f t="shared" si="18"/>
        <v>0</v>
      </c>
      <c r="AG29" s="319"/>
      <c r="AH29" s="319"/>
      <c r="AI29" s="322">
        <f t="shared" si="119"/>
        <v>0</v>
      </c>
      <c r="AJ29" s="319"/>
      <c r="AK29" s="319"/>
      <c r="AL29" s="322">
        <f t="shared" si="120"/>
        <v>0</v>
      </c>
      <c r="AM29" s="319"/>
      <c r="AN29" s="319"/>
      <c r="AO29" s="103">
        <f t="shared" si="57"/>
        <v>0</v>
      </c>
      <c r="AP29" s="319"/>
      <c r="AQ29" s="319"/>
      <c r="AR29" s="103">
        <f t="shared" si="21"/>
        <v>0</v>
      </c>
      <c r="AS29" s="319"/>
      <c r="AT29" s="319"/>
      <c r="AU29" s="103">
        <f t="shared" si="22"/>
        <v>0</v>
      </c>
      <c r="AV29" s="319"/>
      <c r="AW29" s="319"/>
      <c r="AX29" s="103">
        <f t="shared" si="23"/>
        <v>0</v>
      </c>
      <c r="AY29" s="319"/>
      <c r="AZ29" s="319"/>
      <c r="BA29" s="103">
        <f t="shared" si="24"/>
        <v>0</v>
      </c>
      <c r="BB29" s="319"/>
      <c r="BC29" s="319"/>
      <c r="BD29" s="103">
        <f t="shared" si="25"/>
        <v>0</v>
      </c>
      <c r="BE29" s="319"/>
      <c r="BF29" s="319"/>
      <c r="BG29" s="103">
        <f t="shared" si="26"/>
        <v>0</v>
      </c>
      <c r="BH29" s="319"/>
      <c r="BI29" s="319"/>
      <c r="BJ29" s="103">
        <f t="shared" si="27"/>
        <v>0</v>
      </c>
      <c r="BK29" s="319"/>
      <c r="BL29" s="319"/>
      <c r="BM29" s="322">
        <f t="shared" si="121"/>
        <v>0</v>
      </c>
      <c r="BN29" s="109"/>
      <c r="BO29" s="319"/>
      <c r="BP29" s="322">
        <f t="shared" si="122"/>
        <v>0</v>
      </c>
      <c r="BQ29" s="319"/>
      <c r="BR29" s="319"/>
      <c r="BS29" s="323">
        <v>0</v>
      </c>
      <c r="BT29" s="319"/>
      <c r="BU29" s="319"/>
      <c r="BV29" s="103">
        <f t="shared" si="117"/>
        <v>0</v>
      </c>
      <c r="BW29" s="319"/>
      <c r="BX29" s="319"/>
      <c r="BY29" s="322">
        <f t="shared" si="123"/>
        <v>0</v>
      </c>
      <c r="BZ29" s="319"/>
      <c r="CA29" s="319"/>
      <c r="CB29" s="103">
        <f t="shared" si="71"/>
        <v>0</v>
      </c>
      <c r="CC29" s="319"/>
      <c r="CD29" s="319"/>
      <c r="CE29" s="103">
        <f t="shared" si="33"/>
        <v>0</v>
      </c>
      <c r="CF29" s="319"/>
      <c r="CG29" s="319"/>
      <c r="CH29" s="103">
        <f t="shared" si="34"/>
        <v>0</v>
      </c>
      <c r="CI29" s="319"/>
      <c r="CJ29" s="319"/>
      <c r="CK29" s="103">
        <f t="shared" si="35"/>
        <v>0</v>
      </c>
      <c r="CL29" s="319"/>
      <c r="CM29" s="319"/>
      <c r="CN29" s="103">
        <f t="shared" si="36"/>
        <v>0</v>
      </c>
      <c r="CO29" s="319"/>
      <c r="CP29" s="319"/>
      <c r="CQ29" s="103">
        <f t="shared" si="37"/>
        <v>0</v>
      </c>
      <c r="CR29" s="294">
        <f t="shared" si="38"/>
        <v>20253700</v>
      </c>
      <c r="CS29" s="294">
        <f t="shared" si="38"/>
        <v>15503430</v>
      </c>
      <c r="CT29" s="294">
        <f t="shared" si="38"/>
        <v>-4357850</v>
      </c>
      <c r="CU29" s="82"/>
      <c r="CV29" s="82"/>
      <c r="CW29" s="107">
        <f t="shared" si="39"/>
        <v>0</v>
      </c>
      <c r="CX29" s="294">
        <f t="shared" ref="CX29:CZ34" si="162">SUM(CU29)</f>
        <v>0</v>
      </c>
      <c r="CY29" s="294">
        <f t="shared" si="162"/>
        <v>0</v>
      </c>
      <c r="CZ29" s="29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20253700</v>
      </c>
      <c r="DK29" s="124">
        <f t="shared" si="43"/>
        <v>15503430</v>
      </c>
      <c r="DL29" s="124">
        <f t="shared" si="43"/>
        <v>-4357850</v>
      </c>
      <c r="DM29" s="302"/>
    </row>
    <row r="30" spans="1:117">
      <c r="A30" s="285">
        <v>23</v>
      </c>
      <c r="B30" s="296" t="s">
        <v>23</v>
      </c>
      <c r="C30" s="396">
        <v>5691600</v>
      </c>
      <c r="D30" s="396">
        <v>3240000</v>
      </c>
      <c r="E30" s="103">
        <f t="shared" si="9"/>
        <v>-2451600</v>
      </c>
      <c r="F30" s="396">
        <v>13736000</v>
      </c>
      <c r="G30" s="397">
        <v>11041160</v>
      </c>
      <c r="H30" s="103">
        <f t="shared" si="10"/>
        <v>-2694840</v>
      </c>
      <c r="I30" s="396">
        <v>641000</v>
      </c>
      <c r="J30" s="397">
        <v>150400</v>
      </c>
      <c r="K30" s="103">
        <f t="shared" si="11"/>
        <v>-490600</v>
      </c>
      <c r="L30" s="396">
        <v>3175200</v>
      </c>
      <c r="M30" s="397">
        <v>2000000</v>
      </c>
      <c r="N30" s="103">
        <f t="shared" si="12"/>
        <v>-1175200</v>
      </c>
      <c r="O30" s="319">
        <v>91000000</v>
      </c>
      <c r="P30" s="319">
        <v>106000000</v>
      </c>
      <c r="Q30" s="323">
        <v>0</v>
      </c>
      <c r="R30" s="396">
        <v>11733200</v>
      </c>
      <c r="S30" s="396">
        <v>6490000</v>
      </c>
      <c r="T30" s="103">
        <f t="shared" si="14"/>
        <v>-5243200</v>
      </c>
      <c r="U30" s="319"/>
      <c r="V30" s="319"/>
      <c r="W30" s="323">
        <v>0</v>
      </c>
      <c r="X30" s="319"/>
      <c r="Y30" s="319"/>
      <c r="Z30" s="103">
        <f t="shared" si="16"/>
        <v>0</v>
      </c>
      <c r="AA30" s="319"/>
      <c r="AB30" s="319"/>
      <c r="AC30" s="103">
        <f t="shared" si="17"/>
        <v>0</v>
      </c>
      <c r="AD30" s="319"/>
      <c r="AE30" s="319"/>
      <c r="AF30" s="103">
        <f t="shared" si="18"/>
        <v>0</v>
      </c>
      <c r="AG30" s="319"/>
      <c r="AH30" s="319"/>
      <c r="AI30" s="322">
        <f t="shared" si="119"/>
        <v>0</v>
      </c>
      <c r="AJ30" s="319"/>
      <c r="AK30" s="319"/>
      <c r="AL30" s="322">
        <f t="shared" si="120"/>
        <v>0</v>
      </c>
      <c r="AM30" s="319"/>
      <c r="AN30" s="319"/>
      <c r="AO30" s="103">
        <f t="shared" si="57"/>
        <v>0</v>
      </c>
      <c r="AP30" s="319"/>
      <c r="AQ30" s="319"/>
      <c r="AR30" s="103">
        <f t="shared" si="21"/>
        <v>0</v>
      </c>
      <c r="AS30" s="319"/>
      <c r="AT30" s="319"/>
      <c r="AU30" s="103">
        <f t="shared" si="22"/>
        <v>0</v>
      </c>
      <c r="AV30" s="319"/>
      <c r="AW30" s="319"/>
      <c r="AX30" s="103">
        <f t="shared" si="23"/>
        <v>0</v>
      </c>
      <c r="AY30" s="319"/>
      <c r="AZ30" s="319"/>
      <c r="BA30" s="103">
        <f t="shared" si="24"/>
        <v>0</v>
      </c>
      <c r="BB30" s="319"/>
      <c r="BC30" s="319"/>
      <c r="BD30" s="103">
        <f t="shared" si="25"/>
        <v>0</v>
      </c>
      <c r="BE30" s="319"/>
      <c r="BF30" s="319"/>
      <c r="BG30" s="103">
        <f t="shared" si="26"/>
        <v>0</v>
      </c>
      <c r="BH30" s="319"/>
      <c r="BI30" s="319"/>
      <c r="BJ30" s="103">
        <f t="shared" si="27"/>
        <v>0</v>
      </c>
      <c r="BK30" s="319"/>
      <c r="BL30" s="319"/>
      <c r="BM30" s="322">
        <f t="shared" si="121"/>
        <v>0</v>
      </c>
      <c r="BN30" s="109"/>
      <c r="BO30" s="319"/>
      <c r="BP30" s="322">
        <f t="shared" si="122"/>
        <v>0</v>
      </c>
      <c r="BQ30" s="319"/>
      <c r="BR30" s="319"/>
      <c r="BS30" s="323">
        <v>0</v>
      </c>
      <c r="BT30" s="319"/>
      <c r="BU30" s="319"/>
      <c r="BV30" s="103">
        <f t="shared" si="117"/>
        <v>0</v>
      </c>
      <c r="BW30" s="319"/>
      <c r="BX30" s="319"/>
      <c r="BY30" s="322">
        <f t="shared" si="123"/>
        <v>0</v>
      </c>
      <c r="BZ30" s="319"/>
      <c r="CA30" s="319"/>
      <c r="CB30" s="103">
        <f t="shared" si="71"/>
        <v>0</v>
      </c>
      <c r="CC30" s="319"/>
      <c r="CD30" s="319"/>
      <c r="CE30" s="103">
        <f t="shared" si="33"/>
        <v>0</v>
      </c>
      <c r="CF30" s="319"/>
      <c r="CG30" s="319"/>
      <c r="CH30" s="103">
        <f t="shared" si="34"/>
        <v>0</v>
      </c>
      <c r="CI30" s="319"/>
      <c r="CJ30" s="319"/>
      <c r="CK30" s="103">
        <f t="shared" si="35"/>
        <v>0</v>
      </c>
      <c r="CL30" s="319"/>
      <c r="CM30" s="319"/>
      <c r="CN30" s="103">
        <f t="shared" si="36"/>
        <v>0</v>
      </c>
      <c r="CO30" s="319"/>
      <c r="CP30" s="319"/>
      <c r="CQ30" s="103">
        <f t="shared" si="37"/>
        <v>0</v>
      </c>
      <c r="CR30" s="294">
        <f t="shared" si="38"/>
        <v>125977000</v>
      </c>
      <c r="CS30" s="294">
        <f t="shared" si="38"/>
        <v>128921560</v>
      </c>
      <c r="CT30" s="294">
        <f t="shared" si="38"/>
        <v>-12055440</v>
      </c>
      <c r="CU30" s="82"/>
      <c r="CV30" s="82"/>
      <c r="CW30" s="107">
        <f t="shared" si="39"/>
        <v>0</v>
      </c>
      <c r="CX30" s="294">
        <f t="shared" si="162"/>
        <v>0</v>
      </c>
      <c r="CY30" s="294">
        <f t="shared" si="162"/>
        <v>0</v>
      </c>
      <c r="CZ30" s="29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125977000</v>
      </c>
      <c r="DK30" s="124">
        <f t="shared" si="43"/>
        <v>128921560</v>
      </c>
      <c r="DL30" s="124">
        <f t="shared" si="43"/>
        <v>-12055440</v>
      </c>
      <c r="DM30" s="302"/>
    </row>
    <row r="31" spans="1:117">
      <c r="A31" s="285">
        <v>24</v>
      </c>
      <c r="B31" s="296" t="s">
        <v>24</v>
      </c>
      <c r="C31" s="396">
        <v>800000</v>
      </c>
      <c r="D31" s="396">
        <v>532816</v>
      </c>
      <c r="E31" s="103">
        <f t="shared" si="9"/>
        <v>-267184</v>
      </c>
      <c r="F31" s="396">
        <v>11701100</v>
      </c>
      <c r="G31" s="396">
        <v>11156224</v>
      </c>
      <c r="H31" s="103">
        <f t="shared" si="10"/>
        <v>-544876</v>
      </c>
      <c r="I31" s="396">
        <v>200000</v>
      </c>
      <c r="J31" s="397">
        <v>0</v>
      </c>
      <c r="K31" s="103">
        <f t="shared" si="11"/>
        <v>-200000</v>
      </c>
      <c r="L31" s="396">
        <v>1664000</v>
      </c>
      <c r="M31" s="396">
        <v>1250000</v>
      </c>
      <c r="N31" s="103">
        <f t="shared" si="12"/>
        <v>-414000</v>
      </c>
      <c r="O31" s="319">
        <v>2300000</v>
      </c>
      <c r="P31" s="319">
        <v>1489840</v>
      </c>
      <c r="Q31" s="323">
        <v>0</v>
      </c>
      <c r="R31" s="396">
        <v>332800</v>
      </c>
      <c r="S31" s="397">
        <v>300000</v>
      </c>
      <c r="T31" s="103">
        <f t="shared" si="14"/>
        <v>-32800</v>
      </c>
      <c r="U31" s="319"/>
      <c r="V31" s="319"/>
      <c r="W31" s="323">
        <v>0</v>
      </c>
      <c r="X31" s="319"/>
      <c r="Y31" s="319"/>
      <c r="Z31" s="103">
        <f t="shared" si="16"/>
        <v>0</v>
      </c>
      <c r="AA31" s="319"/>
      <c r="AB31" s="319"/>
      <c r="AC31" s="103">
        <f t="shared" si="17"/>
        <v>0</v>
      </c>
      <c r="AD31" s="319"/>
      <c r="AE31" s="319"/>
      <c r="AF31" s="103">
        <f t="shared" si="18"/>
        <v>0</v>
      </c>
      <c r="AG31" s="319"/>
      <c r="AH31" s="319"/>
      <c r="AI31" s="322">
        <f t="shared" si="119"/>
        <v>0</v>
      </c>
      <c r="AJ31" s="319"/>
      <c r="AK31" s="319"/>
      <c r="AL31" s="322">
        <f t="shared" si="120"/>
        <v>0</v>
      </c>
      <c r="AM31" s="319"/>
      <c r="AN31" s="319"/>
      <c r="AO31" s="103">
        <f t="shared" si="57"/>
        <v>0</v>
      </c>
      <c r="AP31" s="319"/>
      <c r="AQ31" s="319"/>
      <c r="AR31" s="103">
        <f t="shared" si="21"/>
        <v>0</v>
      </c>
      <c r="AS31" s="319"/>
      <c r="AT31" s="319"/>
      <c r="AU31" s="103">
        <f t="shared" si="22"/>
        <v>0</v>
      </c>
      <c r="AV31" s="319"/>
      <c r="AW31" s="319"/>
      <c r="AX31" s="103">
        <f t="shared" si="23"/>
        <v>0</v>
      </c>
      <c r="AY31" s="319"/>
      <c r="AZ31" s="319"/>
      <c r="BA31" s="103">
        <f t="shared" si="24"/>
        <v>0</v>
      </c>
      <c r="BB31" s="319"/>
      <c r="BC31" s="319"/>
      <c r="BD31" s="103">
        <f t="shared" si="25"/>
        <v>0</v>
      </c>
      <c r="BE31" s="319"/>
      <c r="BF31" s="319"/>
      <c r="BG31" s="103">
        <f t="shared" si="26"/>
        <v>0</v>
      </c>
      <c r="BH31" s="319"/>
      <c r="BI31" s="319"/>
      <c r="BJ31" s="103">
        <f t="shared" si="27"/>
        <v>0</v>
      </c>
      <c r="BK31" s="319"/>
      <c r="BL31" s="319"/>
      <c r="BM31" s="322">
        <f t="shared" si="121"/>
        <v>0</v>
      </c>
      <c r="BN31" s="109"/>
      <c r="BO31" s="319"/>
      <c r="BP31" s="322">
        <f t="shared" si="122"/>
        <v>0</v>
      </c>
      <c r="BQ31" s="319"/>
      <c r="BR31" s="319"/>
      <c r="BS31" s="323">
        <v>0</v>
      </c>
      <c r="BT31" s="319"/>
      <c r="BU31" s="319"/>
      <c r="BV31" s="103">
        <f t="shared" si="117"/>
        <v>0</v>
      </c>
      <c r="BW31" s="319"/>
      <c r="BX31" s="319"/>
      <c r="BY31" s="322">
        <f t="shared" si="123"/>
        <v>0</v>
      </c>
      <c r="BZ31" s="319"/>
      <c r="CA31" s="319"/>
      <c r="CB31" s="103">
        <f t="shared" si="71"/>
        <v>0</v>
      </c>
      <c r="CC31" s="319"/>
      <c r="CD31" s="319"/>
      <c r="CE31" s="103">
        <f t="shared" si="33"/>
        <v>0</v>
      </c>
      <c r="CF31" s="319"/>
      <c r="CG31" s="319"/>
      <c r="CH31" s="103">
        <f t="shared" si="34"/>
        <v>0</v>
      </c>
      <c r="CI31" s="319"/>
      <c r="CJ31" s="319"/>
      <c r="CK31" s="103">
        <f t="shared" si="35"/>
        <v>0</v>
      </c>
      <c r="CL31" s="319"/>
      <c r="CM31" s="319"/>
      <c r="CN31" s="103">
        <f t="shared" si="36"/>
        <v>0</v>
      </c>
      <c r="CO31" s="319"/>
      <c r="CP31" s="319"/>
      <c r="CQ31" s="103">
        <f t="shared" si="37"/>
        <v>0</v>
      </c>
      <c r="CR31" s="294">
        <f t="shared" si="38"/>
        <v>16997900</v>
      </c>
      <c r="CS31" s="294">
        <f t="shared" si="38"/>
        <v>14728880</v>
      </c>
      <c r="CT31" s="294">
        <f t="shared" si="38"/>
        <v>-1458860</v>
      </c>
      <c r="CU31" s="82"/>
      <c r="CV31" s="82"/>
      <c r="CW31" s="107">
        <f t="shared" si="39"/>
        <v>0</v>
      </c>
      <c r="CX31" s="294">
        <f t="shared" si="162"/>
        <v>0</v>
      </c>
      <c r="CY31" s="294">
        <f t="shared" si="162"/>
        <v>0</v>
      </c>
      <c r="CZ31" s="29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16997900</v>
      </c>
      <c r="DK31" s="124">
        <f t="shared" si="43"/>
        <v>14728880</v>
      </c>
      <c r="DL31" s="124">
        <f t="shared" si="43"/>
        <v>-1458860</v>
      </c>
      <c r="DM31" s="302"/>
    </row>
    <row r="32" spans="1:117">
      <c r="A32" s="285">
        <v>25</v>
      </c>
      <c r="B32" s="296" t="s">
        <v>25</v>
      </c>
      <c r="C32" s="319">
        <v>0</v>
      </c>
      <c r="D32" s="319">
        <v>0</v>
      </c>
      <c r="E32" s="103">
        <f t="shared" si="9"/>
        <v>0</v>
      </c>
      <c r="F32" s="319"/>
      <c r="G32" s="319">
        <v>0</v>
      </c>
      <c r="H32" s="103">
        <f t="shared" si="10"/>
        <v>0</v>
      </c>
      <c r="I32" s="319"/>
      <c r="J32" s="319"/>
      <c r="K32" s="103">
        <f t="shared" si="11"/>
        <v>0</v>
      </c>
      <c r="L32" s="319"/>
      <c r="M32" s="319"/>
      <c r="N32" s="103">
        <f t="shared" si="12"/>
        <v>0</v>
      </c>
      <c r="O32" s="319"/>
      <c r="P32" s="319"/>
      <c r="Q32" s="323">
        <v>0</v>
      </c>
      <c r="R32" s="319"/>
      <c r="S32" s="319"/>
      <c r="T32" s="103">
        <f t="shared" si="14"/>
        <v>0</v>
      </c>
      <c r="U32" s="319"/>
      <c r="V32" s="319"/>
      <c r="W32" s="323">
        <v>0</v>
      </c>
      <c r="X32" s="319"/>
      <c r="Y32" s="319"/>
      <c r="Z32" s="103">
        <f t="shared" si="16"/>
        <v>0</v>
      </c>
      <c r="AA32" s="319"/>
      <c r="AB32" s="319"/>
      <c r="AC32" s="103">
        <f t="shared" si="17"/>
        <v>0</v>
      </c>
      <c r="AD32" s="319"/>
      <c r="AE32" s="319"/>
      <c r="AF32" s="103">
        <f t="shared" si="18"/>
        <v>0</v>
      </c>
      <c r="AG32" s="319"/>
      <c r="AH32" s="319"/>
      <c r="AI32" s="322">
        <f t="shared" si="119"/>
        <v>0</v>
      </c>
      <c r="AJ32" s="319"/>
      <c r="AK32" s="319"/>
      <c r="AL32" s="322">
        <f t="shared" si="120"/>
        <v>0</v>
      </c>
      <c r="AM32" s="319"/>
      <c r="AN32" s="319"/>
      <c r="AO32" s="103">
        <f t="shared" si="57"/>
        <v>0</v>
      </c>
      <c r="AP32" s="319"/>
      <c r="AQ32" s="319"/>
      <c r="AR32" s="103">
        <f t="shared" si="21"/>
        <v>0</v>
      </c>
      <c r="AS32" s="319"/>
      <c r="AT32" s="319"/>
      <c r="AU32" s="103">
        <f t="shared" si="22"/>
        <v>0</v>
      </c>
      <c r="AV32" s="319"/>
      <c r="AW32" s="319"/>
      <c r="AX32" s="103">
        <f t="shared" si="23"/>
        <v>0</v>
      </c>
      <c r="AY32" s="319"/>
      <c r="AZ32" s="319"/>
      <c r="BA32" s="103">
        <f t="shared" si="24"/>
        <v>0</v>
      </c>
      <c r="BB32" s="319"/>
      <c r="BC32" s="319"/>
      <c r="BD32" s="103">
        <f t="shared" si="25"/>
        <v>0</v>
      </c>
      <c r="BE32" s="319"/>
      <c r="BF32" s="319"/>
      <c r="BG32" s="103">
        <f t="shared" si="26"/>
        <v>0</v>
      </c>
      <c r="BH32" s="319"/>
      <c r="BI32" s="319"/>
      <c r="BJ32" s="103">
        <f t="shared" si="27"/>
        <v>0</v>
      </c>
      <c r="BK32" s="319"/>
      <c r="BL32" s="319"/>
      <c r="BM32" s="322">
        <f t="shared" si="121"/>
        <v>0</v>
      </c>
      <c r="BN32" s="109"/>
      <c r="BO32" s="319"/>
      <c r="BP32" s="322">
        <f t="shared" si="122"/>
        <v>0</v>
      </c>
      <c r="BQ32" s="319"/>
      <c r="BR32" s="319"/>
      <c r="BS32" s="323">
        <v>0</v>
      </c>
      <c r="BT32" s="319"/>
      <c r="BU32" s="319"/>
      <c r="BV32" s="103">
        <f t="shared" si="117"/>
        <v>0</v>
      </c>
      <c r="BW32" s="319"/>
      <c r="BX32" s="319"/>
      <c r="BY32" s="322">
        <f t="shared" si="123"/>
        <v>0</v>
      </c>
      <c r="BZ32" s="319"/>
      <c r="CA32" s="319"/>
      <c r="CB32" s="103">
        <f t="shared" si="71"/>
        <v>0</v>
      </c>
      <c r="CC32" s="319"/>
      <c r="CD32" s="319"/>
      <c r="CE32" s="103">
        <f t="shared" si="33"/>
        <v>0</v>
      </c>
      <c r="CF32" s="319"/>
      <c r="CG32" s="319"/>
      <c r="CH32" s="103">
        <f t="shared" si="34"/>
        <v>0</v>
      </c>
      <c r="CI32" s="319"/>
      <c r="CJ32" s="319"/>
      <c r="CK32" s="103">
        <f t="shared" si="35"/>
        <v>0</v>
      </c>
      <c r="CL32" s="319"/>
      <c r="CM32" s="319"/>
      <c r="CN32" s="103">
        <f t="shared" si="36"/>
        <v>0</v>
      </c>
      <c r="CO32" s="319"/>
      <c r="CP32" s="319"/>
      <c r="CQ32" s="103">
        <f t="shared" si="37"/>
        <v>0</v>
      </c>
      <c r="CR32" s="294">
        <f t="shared" si="38"/>
        <v>0</v>
      </c>
      <c r="CS32" s="294">
        <f t="shared" si="38"/>
        <v>0</v>
      </c>
      <c r="CT32" s="294">
        <f t="shared" si="38"/>
        <v>0</v>
      </c>
      <c r="CU32" s="82"/>
      <c r="CV32" s="82"/>
      <c r="CW32" s="107">
        <f t="shared" si="39"/>
        <v>0</v>
      </c>
      <c r="CX32" s="294">
        <f t="shared" si="162"/>
        <v>0</v>
      </c>
      <c r="CY32" s="294">
        <f t="shared" si="162"/>
        <v>0</v>
      </c>
      <c r="CZ32" s="29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02"/>
    </row>
    <row r="33" spans="1:117">
      <c r="A33" s="285">
        <v>26</v>
      </c>
      <c r="B33" s="296" t="s">
        <v>26</v>
      </c>
      <c r="C33" s="384"/>
      <c r="D33" s="384"/>
      <c r="E33" s="103">
        <f t="shared" si="9"/>
        <v>0</v>
      </c>
      <c r="F33" s="384">
        <v>240000</v>
      </c>
      <c r="G33" s="384">
        <v>0</v>
      </c>
      <c r="H33" s="103">
        <f t="shared" si="10"/>
        <v>-240000</v>
      </c>
      <c r="I33" s="384"/>
      <c r="J33" s="384"/>
      <c r="K33" s="103">
        <f t="shared" si="11"/>
        <v>0</v>
      </c>
      <c r="L33" s="384">
        <v>240000</v>
      </c>
      <c r="M33" s="384">
        <v>240000</v>
      </c>
      <c r="N33" s="103">
        <f t="shared" si="12"/>
        <v>0</v>
      </c>
      <c r="O33" s="319">
        <v>105000000</v>
      </c>
      <c r="P33" s="319">
        <v>64997194</v>
      </c>
      <c r="Q33" s="323">
        <v>0</v>
      </c>
      <c r="R33" s="319"/>
      <c r="S33" s="319"/>
      <c r="T33" s="103">
        <f t="shared" si="14"/>
        <v>0</v>
      </c>
      <c r="U33" s="319"/>
      <c r="V33" s="319"/>
      <c r="W33" s="323">
        <v>0</v>
      </c>
      <c r="X33" s="319"/>
      <c r="Y33" s="319"/>
      <c r="Z33" s="103">
        <f t="shared" si="16"/>
        <v>0</v>
      </c>
      <c r="AA33" s="319"/>
      <c r="AB33" s="319"/>
      <c r="AC33" s="103">
        <f t="shared" si="17"/>
        <v>0</v>
      </c>
      <c r="AD33" s="319"/>
      <c r="AE33" s="319"/>
      <c r="AF33" s="103">
        <f t="shared" si="18"/>
        <v>0</v>
      </c>
      <c r="AG33" s="319"/>
      <c r="AH33" s="319"/>
      <c r="AI33" s="322">
        <f t="shared" si="119"/>
        <v>0</v>
      </c>
      <c r="AJ33" s="319"/>
      <c r="AK33" s="319"/>
      <c r="AL33" s="322">
        <f t="shared" si="120"/>
        <v>0</v>
      </c>
      <c r="AM33" s="319"/>
      <c r="AN33" s="319"/>
      <c r="AO33" s="103">
        <f t="shared" si="57"/>
        <v>0</v>
      </c>
      <c r="AP33" s="319"/>
      <c r="AQ33" s="319"/>
      <c r="AR33" s="103">
        <f t="shared" si="21"/>
        <v>0</v>
      </c>
      <c r="AS33" s="319"/>
      <c r="AT33" s="319"/>
      <c r="AU33" s="103">
        <f t="shared" si="22"/>
        <v>0</v>
      </c>
      <c r="AV33" s="319"/>
      <c r="AW33" s="319"/>
      <c r="AX33" s="103">
        <f t="shared" si="23"/>
        <v>0</v>
      </c>
      <c r="AY33" s="319"/>
      <c r="AZ33" s="319"/>
      <c r="BA33" s="103">
        <f t="shared" si="24"/>
        <v>0</v>
      </c>
      <c r="BB33" s="319"/>
      <c r="BC33" s="319"/>
      <c r="BD33" s="103">
        <f t="shared" si="25"/>
        <v>0</v>
      </c>
      <c r="BE33" s="319"/>
      <c r="BF33" s="319"/>
      <c r="BG33" s="103">
        <f t="shared" si="26"/>
        <v>0</v>
      </c>
      <c r="BH33" s="319"/>
      <c r="BI33" s="319"/>
      <c r="BJ33" s="103">
        <f t="shared" si="27"/>
        <v>0</v>
      </c>
      <c r="BK33" s="319"/>
      <c r="BL33" s="319"/>
      <c r="BM33" s="322">
        <f t="shared" si="121"/>
        <v>0</v>
      </c>
      <c r="BN33" s="109"/>
      <c r="BO33" s="319"/>
      <c r="BP33" s="322">
        <f t="shared" si="122"/>
        <v>0</v>
      </c>
      <c r="BQ33" s="319"/>
      <c r="BR33" s="319"/>
      <c r="BS33" s="323">
        <v>0</v>
      </c>
      <c r="BT33" s="319"/>
      <c r="BU33" s="319"/>
      <c r="BV33" s="103">
        <f t="shared" si="117"/>
        <v>0</v>
      </c>
      <c r="BW33" s="319"/>
      <c r="BX33" s="319"/>
      <c r="BY33" s="322">
        <f t="shared" si="123"/>
        <v>0</v>
      </c>
      <c r="BZ33" s="319"/>
      <c r="CA33" s="319"/>
      <c r="CB33" s="103">
        <f t="shared" si="71"/>
        <v>0</v>
      </c>
      <c r="CC33" s="319"/>
      <c r="CD33" s="319"/>
      <c r="CE33" s="103">
        <f t="shared" si="33"/>
        <v>0</v>
      </c>
      <c r="CF33" s="319"/>
      <c r="CG33" s="319"/>
      <c r="CH33" s="103">
        <f t="shared" si="34"/>
        <v>0</v>
      </c>
      <c r="CI33" s="319"/>
      <c r="CJ33" s="319"/>
      <c r="CK33" s="103">
        <f t="shared" si="35"/>
        <v>0</v>
      </c>
      <c r="CL33" s="319"/>
      <c r="CM33" s="319"/>
      <c r="CN33" s="103">
        <f t="shared" si="36"/>
        <v>0</v>
      </c>
      <c r="CO33" s="319"/>
      <c r="CP33" s="319"/>
      <c r="CQ33" s="103">
        <f t="shared" si="37"/>
        <v>0</v>
      </c>
      <c r="CR33" s="294">
        <f t="shared" si="38"/>
        <v>105480000</v>
      </c>
      <c r="CS33" s="294">
        <f t="shared" si="38"/>
        <v>65237194</v>
      </c>
      <c r="CT33" s="294">
        <f t="shared" si="38"/>
        <v>-240000</v>
      </c>
      <c r="CU33" s="82"/>
      <c r="CV33" s="82"/>
      <c r="CW33" s="107">
        <f t="shared" si="39"/>
        <v>0</v>
      </c>
      <c r="CX33" s="294">
        <f t="shared" si="162"/>
        <v>0</v>
      </c>
      <c r="CY33" s="294">
        <f t="shared" si="162"/>
        <v>0</v>
      </c>
      <c r="CZ33" s="29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105480000</v>
      </c>
      <c r="DK33" s="124">
        <f t="shared" si="43"/>
        <v>65237194</v>
      </c>
      <c r="DL33" s="124">
        <f t="shared" si="43"/>
        <v>-240000</v>
      </c>
      <c r="DM33" s="302"/>
    </row>
    <row r="34" spans="1:117">
      <c r="A34" s="285">
        <v>27</v>
      </c>
      <c r="B34" s="296" t="s">
        <v>27</v>
      </c>
      <c r="C34" s="396">
        <v>2400000</v>
      </c>
      <c r="D34" s="396">
        <v>1996812</v>
      </c>
      <c r="E34" s="103">
        <f t="shared" si="9"/>
        <v>-403188</v>
      </c>
      <c r="F34" s="396">
        <v>5099800</v>
      </c>
      <c r="G34" s="397">
        <v>4440002</v>
      </c>
      <c r="H34" s="103">
        <f t="shared" si="10"/>
        <v>-659798</v>
      </c>
      <c r="I34" s="384"/>
      <c r="J34" s="384"/>
      <c r="K34" s="103">
        <f t="shared" si="11"/>
        <v>0</v>
      </c>
      <c r="L34" s="396">
        <v>1000000</v>
      </c>
      <c r="M34" s="397">
        <v>700000</v>
      </c>
      <c r="N34" s="103">
        <f t="shared" si="12"/>
        <v>-300000</v>
      </c>
      <c r="O34" s="319">
        <v>1940800</v>
      </c>
      <c r="P34" s="319">
        <v>0</v>
      </c>
      <c r="Q34" s="323">
        <v>0</v>
      </c>
      <c r="R34" s="396">
        <v>1150000</v>
      </c>
      <c r="S34" s="397">
        <v>500000</v>
      </c>
      <c r="T34" s="103">
        <f t="shared" si="14"/>
        <v>-650000</v>
      </c>
      <c r="U34" s="319"/>
      <c r="V34" s="319"/>
      <c r="W34" s="323">
        <v>0</v>
      </c>
      <c r="X34" s="319"/>
      <c r="Y34" s="319"/>
      <c r="Z34" s="103">
        <f t="shared" si="16"/>
        <v>0</v>
      </c>
      <c r="AA34" s="319"/>
      <c r="AB34" s="319"/>
      <c r="AC34" s="103">
        <f t="shared" si="17"/>
        <v>0</v>
      </c>
      <c r="AD34" s="319"/>
      <c r="AE34" s="319"/>
      <c r="AF34" s="103">
        <f t="shared" si="18"/>
        <v>0</v>
      </c>
      <c r="AG34" s="319"/>
      <c r="AH34" s="319"/>
      <c r="AI34" s="322">
        <f t="shared" si="119"/>
        <v>0</v>
      </c>
      <c r="AJ34" s="319"/>
      <c r="AK34" s="319"/>
      <c r="AL34" s="322">
        <f t="shared" si="120"/>
        <v>0</v>
      </c>
      <c r="AM34" s="319"/>
      <c r="AN34" s="319"/>
      <c r="AO34" s="103">
        <f t="shared" si="57"/>
        <v>0</v>
      </c>
      <c r="AP34" s="319"/>
      <c r="AQ34" s="319"/>
      <c r="AR34" s="103">
        <f t="shared" si="21"/>
        <v>0</v>
      </c>
      <c r="AS34" s="319"/>
      <c r="AT34" s="319"/>
      <c r="AU34" s="103">
        <f t="shared" si="22"/>
        <v>0</v>
      </c>
      <c r="AV34" s="319"/>
      <c r="AW34" s="319"/>
      <c r="AX34" s="103">
        <f t="shared" si="23"/>
        <v>0</v>
      </c>
      <c r="AY34" s="319"/>
      <c r="AZ34" s="319"/>
      <c r="BA34" s="103">
        <f t="shared" si="24"/>
        <v>0</v>
      </c>
      <c r="BB34" s="319"/>
      <c r="BC34" s="319"/>
      <c r="BD34" s="103">
        <f t="shared" si="25"/>
        <v>0</v>
      </c>
      <c r="BE34" s="319"/>
      <c r="BF34" s="319"/>
      <c r="BG34" s="103">
        <f t="shared" si="26"/>
        <v>0</v>
      </c>
      <c r="BH34" s="319"/>
      <c r="BI34" s="319"/>
      <c r="BJ34" s="103">
        <f t="shared" si="27"/>
        <v>0</v>
      </c>
      <c r="BK34" s="319"/>
      <c r="BL34" s="319"/>
      <c r="BM34" s="322">
        <f t="shared" si="121"/>
        <v>0</v>
      </c>
      <c r="BN34" s="109"/>
      <c r="BO34" s="319"/>
      <c r="BP34" s="322">
        <f t="shared" si="122"/>
        <v>0</v>
      </c>
      <c r="BQ34" s="319"/>
      <c r="BR34" s="319"/>
      <c r="BS34" s="323">
        <v>0</v>
      </c>
      <c r="BT34" s="319"/>
      <c r="BU34" s="319"/>
      <c r="BV34" s="103">
        <f t="shared" si="117"/>
        <v>0</v>
      </c>
      <c r="BW34" s="319"/>
      <c r="BX34" s="319"/>
      <c r="BY34" s="322">
        <f t="shared" si="123"/>
        <v>0</v>
      </c>
      <c r="BZ34" s="319"/>
      <c r="CA34" s="319"/>
      <c r="CB34" s="103">
        <f t="shared" si="71"/>
        <v>0</v>
      </c>
      <c r="CC34" s="319"/>
      <c r="CD34" s="319"/>
      <c r="CE34" s="103">
        <f t="shared" si="33"/>
        <v>0</v>
      </c>
      <c r="CF34" s="319"/>
      <c r="CG34" s="319"/>
      <c r="CH34" s="103">
        <f t="shared" si="34"/>
        <v>0</v>
      </c>
      <c r="CI34" s="319"/>
      <c r="CJ34" s="319"/>
      <c r="CK34" s="103">
        <f t="shared" si="35"/>
        <v>0</v>
      </c>
      <c r="CL34" s="319"/>
      <c r="CM34" s="319"/>
      <c r="CN34" s="103">
        <f t="shared" si="36"/>
        <v>0</v>
      </c>
      <c r="CO34" s="319"/>
      <c r="CP34" s="319"/>
      <c r="CQ34" s="103">
        <f t="shared" si="37"/>
        <v>0</v>
      </c>
      <c r="CR34" s="294">
        <f t="shared" si="38"/>
        <v>11590600</v>
      </c>
      <c r="CS34" s="294">
        <f t="shared" si="38"/>
        <v>7636814</v>
      </c>
      <c r="CT34" s="294">
        <f t="shared" si="38"/>
        <v>-2012986</v>
      </c>
      <c r="CU34" s="82"/>
      <c r="CV34" s="82"/>
      <c r="CW34" s="107">
        <f t="shared" si="39"/>
        <v>0</v>
      </c>
      <c r="CX34" s="294">
        <f t="shared" si="162"/>
        <v>0</v>
      </c>
      <c r="CY34" s="294">
        <f t="shared" si="162"/>
        <v>0</v>
      </c>
      <c r="CZ34" s="29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11590600</v>
      </c>
      <c r="DK34" s="124">
        <f t="shared" si="43"/>
        <v>7636814</v>
      </c>
      <c r="DL34" s="124">
        <f t="shared" si="43"/>
        <v>-2012986</v>
      </c>
      <c r="DM34" s="302"/>
    </row>
    <row r="35" spans="1:117" s="312" customFormat="1">
      <c r="A35" s="299">
        <v>28</v>
      </c>
      <c r="B35" s="310" t="s">
        <v>36</v>
      </c>
      <c r="C35" s="163">
        <f>SUM(C36:C38)</f>
        <v>0</v>
      </c>
      <c r="D35" s="163">
        <f t="shared" ref="D35:Y35" si="163">SUM(D36:D38)</f>
        <v>0</v>
      </c>
      <c r="E35" s="163">
        <f t="shared" si="163"/>
        <v>0</v>
      </c>
      <c r="F35" s="163">
        <f t="shared" si="163"/>
        <v>0</v>
      </c>
      <c r="G35" s="163">
        <f t="shared" si="163"/>
        <v>0</v>
      </c>
      <c r="H35" s="103">
        <f t="shared" si="10"/>
        <v>0</v>
      </c>
      <c r="I35" s="163">
        <f t="shared" ref="I35:J35" si="164">SUM(I36:I38)</f>
        <v>0</v>
      </c>
      <c r="J35" s="163">
        <f t="shared" si="164"/>
        <v>0</v>
      </c>
      <c r="K35" s="103">
        <f t="shared" si="11"/>
        <v>0</v>
      </c>
      <c r="L35" s="163">
        <f t="shared" ref="L35:M35" si="165">SUM(L36:L38)</f>
        <v>0</v>
      </c>
      <c r="M35" s="163">
        <f t="shared" si="165"/>
        <v>0</v>
      </c>
      <c r="N35" s="103">
        <f t="shared" si="12"/>
        <v>0</v>
      </c>
      <c r="O35" s="163">
        <f t="shared" si="163"/>
        <v>33000000</v>
      </c>
      <c r="P35" s="163">
        <f t="shared" si="163"/>
        <v>27984000</v>
      </c>
      <c r="Q35" s="163">
        <f t="shared" si="163"/>
        <v>0</v>
      </c>
      <c r="R35" s="163">
        <f t="shared" si="163"/>
        <v>3000000</v>
      </c>
      <c r="S35" s="163">
        <f t="shared" si="163"/>
        <v>0</v>
      </c>
      <c r="T35" s="103">
        <f t="shared" si="14"/>
        <v>-3000000</v>
      </c>
      <c r="U35" s="163">
        <f t="shared" si="163"/>
        <v>0</v>
      </c>
      <c r="V35" s="163">
        <f t="shared" si="163"/>
        <v>0</v>
      </c>
      <c r="W35" s="163">
        <f t="shared" si="163"/>
        <v>0</v>
      </c>
      <c r="X35" s="163">
        <f t="shared" si="163"/>
        <v>0</v>
      </c>
      <c r="Y35" s="163">
        <f t="shared" si="163"/>
        <v>0</v>
      </c>
      <c r="Z35" s="103">
        <f t="shared" si="16"/>
        <v>0</v>
      </c>
      <c r="AA35" s="163">
        <f t="shared" ref="AA35:AB35" si="166">SUM(AA36:AA38)</f>
        <v>0</v>
      </c>
      <c r="AB35" s="163">
        <f t="shared" si="166"/>
        <v>0</v>
      </c>
      <c r="AC35" s="103">
        <f t="shared" si="17"/>
        <v>0</v>
      </c>
      <c r="AD35" s="163">
        <f t="shared" ref="AD35:AE35" si="167">SUM(AD36:AD38)</f>
        <v>0</v>
      </c>
      <c r="AE35" s="163">
        <f t="shared" si="167"/>
        <v>0</v>
      </c>
      <c r="AF35" s="103">
        <f t="shared" si="18"/>
        <v>0</v>
      </c>
      <c r="AG35" s="163">
        <f t="shared" ref="AG35:AH35" si="168">SUM(AG36:AG38)</f>
        <v>0</v>
      </c>
      <c r="AH35" s="163">
        <f t="shared" si="168"/>
        <v>0</v>
      </c>
      <c r="AI35" s="322">
        <f t="shared" si="119"/>
        <v>0</v>
      </c>
      <c r="AJ35" s="163">
        <f t="shared" ref="AJ35:AK35" si="169">SUM(AJ36:AJ38)</f>
        <v>0</v>
      </c>
      <c r="AK35" s="163">
        <f t="shared" si="169"/>
        <v>0</v>
      </c>
      <c r="AL35" s="322">
        <f t="shared" si="120"/>
        <v>0</v>
      </c>
      <c r="AM35" s="163">
        <f t="shared" ref="AM35:AN35" si="170">SUM(AM36:AM38)</f>
        <v>0</v>
      </c>
      <c r="AN35" s="163">
        <f t="shared" si="170"/>
        <v>0</v>
      </c>
      <c r="AO35" s="103">
        <f t="shared" si="57"/>
        <v>0</v>
      </c>
      <c r="AP35" s="163">
        <f t="shared" ref="AP35:AQ35" si="171">SUM(AP36:AP38)</f>
        <v>0</v>
      </c>
      <c r="AQ35" s="163">
        <f t="shared" si="171"/>
        <v>0</v>
      </c>
      <c r="AR35" s="103">
        <f t="shared" si="21"/>
        <v>0</v>
      </c>
      <c r="AS35" s="163">
        <f t="shared" ref="AS35:AT35" si="172">SUM(AS36:AS38)</f>
        <v>0</v>
      </c>
      <c r="AT35" s="163">
        <f t="shared" si="172"/>
        <v>0</v>
      </c>
      <c r="AU35" s="103">
        <f t="shared" si="22"/>
        <v>0</v>
      </c>
      <c r="AV35" s="163">
        <f t="shared" ref="AV35:AW35" si="173">SUM(AV36:AV38)</f>
        <v>0</v>
      </c>
      <c r="AW35" s="163">
        <f t="shared" si="173"/>
        <v>0</v>
      </c>
      <c r="AX35" s="103">
        <f t="shared" si="23"/>
        <v>0</v>
      </c>
      <c r="AY35" s="163">
        <f t="shared" ref="AY35:AZ35" si="174">SUM(AY36:AY38)</f>
        <v>0</v>
      </c>
      <c r="AZ35" s="163">
        <f t="shared" si="174"/>
        <v>0</v>
      </c>
      <c r="BA35" s="103">
        <f t="shared" si="24"/>
        <v>0</v>
      </c>
      <c r="BB35" s="163">
        <f t="shared" ref="BB35:BC35" si="175">SUM(BB36:BB38)</f>
        <v>0</v>
      </c>
      <c r="BC35" s="163">
        <f t="shared" si="175"/>
        <v>0</v>
      </c>
      <c r="BD35" s="103">
        <f t="shared" si="25"/>
        <v>0</v>
      </c>
      <c r="BE35" s="163">
        <f t="shared" ref="BE35:BF35" si="176">SUM(BE36:BE38)</f>
        <v>0</v>
      </c>
      <c r="BF35" s="163">
        <f t="shared" si="176"/>
        <v>0</v>
      </c>
      <c r="BG35" s="103">
        <f t="shared" si="26"/>
        <v>0</v>
      </c>
      <c r="BH35" s="163">
        <f t="shared" ref="BH35:BI35" si="177">SUM(BH36:BH38)</f>
        <v>0</v>
      </c>
      <c r="BI35" s="163">
        <f t="shared" si="177"/>
        <v>0</v>
      </c>
      <c r="BJ35" s="103">
        <f t="shared" si="27"/>
        <v>0</v>
      </c>
      <c r="BK35" s="163">
        <f t="shared" ref="BK35:BL35" si="178">SUM(BK36:BK38)</f>
        <v>0</v>
      </c>
      <c r="BL35" s="163">
        <f t="shared" si="178"/>
        <v>0</v>
      </c>
      <c r="BM35" s="322">
        <f t="shared" si="121"/>
        <v>0</v>
      </c>
      <c r="BN35" s="109">
        <f t="shared" ref="BN35:BO35" si="179">SUM(BN36:BN38)</f>
        <v>0</v>
      </c>
      <c r="BO35" s="163">
        <f t="shared" si="179"/>
        <v>0</v>
      </c>
      <c r="BP35" s="322">
        <f t="shared" si="122"/>
        <v>0</v>
      </c>
      <c r="BQ35" s="163">
        <f t="shared" ref="BQ35:BX35" si="180">SUM(BQ36:BQ38)</f>
        <v>0</v>
      </c>
      <c r="BR35" s="163">
        <f t="shared" si="180"/>
        <v>0</v>
      </c>
      <c r="BS35" s="163">
        <f t="shared" si="180"/>
        <v>0</v>
      </c>
      <c r="BT35" s="163">
        <f t="shared" si="180"/>
        <v>0</v>
      </c>
      <c r="BU35" s="163">
        <f t="shared" si="180"/>
        <v>0</v>
      </c>
      <c r="BV35" s="163">
        <f t="shared" si="180"/>
        <v>0</v>
      </c>
      <c r="BW35" s="163">
        <f t="shared" si="180"/>
        <v>0</v>
      </c>
      <c r="BX35" s="163">
        <f t="shared" si="180"/>
        <v>0</v>
      </c>
      <c r="BY35" s="322">
        <f t="shared" si="123"/>
        <v>0</v>
      </c>
      <c r="BZ35" s="163">
        <f t="shared" ref="BZ35:CA35" si="181">SUM(BZ36:BZ38)</f>
        <v>0</v>
      </c>
      <c r="CA35" s="163">
        <f t="shared" si="181"/>
        <v>0</v>
      </c>
      <c r="CB35" s="103">
        <f t="shared" si="71"/>
        <v>0</v>
      </c>
      <c r="CC35" s="163">
        <f t="shared" ref="CC35:CD35" si="182">SUM(CC36:CC38)</f>
        <v>0</v>
      </c>
      <c r="CD35" s="163">
        <f t="shared" si="182"/>
        <v>0</v>
      </c>
      <c r="CE35" s="103">
        <f t="shared" si="33"/>
        <v>0</v>
      </c>
      <c r="CF35" s="163">
        <f t="shared" ref="CF35:CG35" si="183">SUM(CF36:CF38)</f>
        <v>0</v>
      </c>
      <c r="CG35" s="163">
        <f t="shared" si="183"/>
        <v>0</v>
      </c>
      <c r="CH35" s="103">
        <f t="shared" si="34"/>
        <v>0</v>
      </c>
      <c r="CI35" s="163">
        <f t="shared" ref="CI35:CJ35" si="184">SUM(CI36:CI38)</f>
        <v>0</v>
      </c>
      <c r="CJ35" s="163">
        <f t="shared" si="184"/>
        <v>0</v>
      </c>
      <c r="CK35" s="103">
        <f t="shared" si="35"/>
        <v>0</v>
      </c>
      <c r="CL35" s="163">
        <f t="shared" ref="CL35:CM35" si="185">SUM(CL36:CL38)</f>
        <v>0</v>
      </c>
      <c r="CM35" s="163">
        <f t="shared" si="185"/>
        <v>0</v>
      </c>
      <c r="CN35" s="103">
        <f t="shared" si="36"/>
        <v>0</v>
      </c>
      <c r="CO35" s="163">
        <f t="shared" ref="CO35:CP35" si="186">SUM(CO36:CO38)</f>
        <v>0</v>
      </c>
      <c r="CP35" s="163">
        <f t="shared" si="186"/>
        <v>0</v>
      </c>
      <c r="CQ35" s="103">
        <f t="shared" si="37"/>
        <v>0</v>
      </c>
      <c r="CR35" s="306">
        <f t="shared" si="38"/>
        <v>36000000</v>
      </c>
      <c r="CS35" s="306">
        <f t="shared" si="38"/>
        <v>27984000</v>
      </c>
      <c r="CT35" s="306">
        <f t="shared" si="38"/>
        <v>-3000000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06">
        <f t="shared" si="40"/>
        <v>0</v>
      </c>
      <c r="CY35" s="306">
        <f t="shared" si="40"/>
        <v>0</v>
      </c>
      <c r="CZ35" s="30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00">
        <f t="shared" si="42"/>
        <v>0</v>
      </c>
      <c r="DH35" s="300">
        <f t="shared" si="42"/>
        <v>0</v>
      </c>
      <c r="DI35" s="300">
        <f t="shared" si="42"/>
        <v>0</v>
      </c>
      <c r="DJ35" s="300">
        <f t="shared" si="43"/>
        <v>36000000</v>
      </c>
      <c r="DK35" s="300">
        <f t="shared" si="43"/>
        <v>27984000</v>
      </c>
      <c r="DL35" s="300">
        <f t="shared" si="43"/>
        <v>-3000000</v>
      </c>
      <c r="DM35" s="291"/>
    </row>
    <row r="36" spans="1:117">
      <c r="A36" s="285">
        <v>29</v>
      </c>
      <c r="B36" s="292" t="s">
        <v>28</v>
      </c>
      <c r="C36" s="319"/>
      <c r="D36" s="319"/>
      <c r="E36" s="103">
        <f t="shared" si="9"/>
        <v>0</v>
      </c>
      <c r="F36" s="319"/>
      <c r="G36" s="319"/>
      <c r="H36" s="103">
        <f t="shared" si="10"/>
        <v>0</v>
      </c>
      <c r="I36" s="319"/>
      <c r="J36" s="319"/>
      <c r="K36" s="103">
        <f t="shared" si="11"/>
        <v>0</v>
      </c>
      <c r="L36" s="319"/>
      <c r="M36" s="319"/>
      <c r="N36" s="103">
        <f t="shared" si="12"/>
        <v>0</v>
      </c>
      <c r="O36" s="319"/>
      <c r="P36" s="319"/>
      <c r="Q36" s="323">
        <v>0</v>
      </c>
      <c r="R36" s="319"/>
      <c r="S36" s="319"/>
      <c r="T36" s="103">
        <f t="shared" si="14"/>
        <v>0</v>
      </c>
      <c r="U36" s="319"/>
      <c r="V36" s="319"/>
      <c r="W36" s="323">
        <v>0</v>
      </c>
      <c r="X36" s="319"/>
      <c r="Y36" s="319"/>
      <c r="Z36" s="103">
        <f t="shared" si="16"/>
        <v>0</v>
      </c>
      <c r="AA36" s="319"/>
      <c r="AB36" s="319"/>
      <c r="AC36" s="103">
        <f t="shared" si="17"/>
        <v>0</v>
      </c>
      <c r="AD36" s="319"/>
      <c r="AE36" s="319"/>
      <c r="AF36" s="103">
        <f t="shared" si="18"/>
        <v>0</v>
      </c>
      <c r="AG36" s="319"/>
      <c r="AH36" s="319"/>
      <c r="AI36" s="322">
        <f t="shared" si="119"/>
        <v>0</v>
      </c>
      <c r="AJ36" s="319"/>
      <c r="AK36" s="319"/>
      <c r="AL36" s="322">
        <f t="shared" si="120"/>
        <v>0</v>
      </c>
      <c r="AM36" s="319"/>
      <c r="AN36" s="319"/>
      <c r="AO36" s="103">
        <f t="shared" si="57"/>
        <v>0</v>
      </c>
      <c r="AP36" s="319"/>
      <c r="AQ36" s="319"/>
      <c r="AR36" s="103">
        <f t="shared" si="21"/>
        <v>0</v>
      </c>
      <c r="AS36" s="319"/>
      <c r="AT36" s="319"/>
      <c r="AU36" s="103">
        <f t="shared" si="22"/>
        <v>0</v>
      </c>
      <c r="AV36" s="319"/>
      <c r="AW36" s="319"/>
      <c r="AX36" s="103">
        <f t="shared" si="23"/>
        <v>0</v>
      </c>
      <c r="AY36" s="319"/>
      <c r="AZ36" s="319"/>
      <c r="BA36" s="103">
        <f t="shared" si="24"/>
        <v>0</v>
      </c>
      <c r="BB36" s="319"/>
      <c r="BC36" s="319"/>
      <c r="BD36" s="103">
        <f t="shared" si="25"/>
        <v>0</v>
      </c>
      <c r="BE36" s="319"/>
      <c r="BF36" s="319"/>
      <c r="BG36" s="103">
        <f t="shared" si="26"/>
        <v>0</v>
      </c>
      <c r="BH36" s="319"/>
      <c r="BI36" s="319"/>
      <c r="BJ36" s="103">
        <f t="shared" si="27"/>
        <v>0</v>
      </c>
      <c r="BK36" s="319"/>
      <c r="BL36" s="319"/>
      <c r="BM36" s="322">
        <f t="shared" si="121"/>
        <v>0</v>
      </c>
      <c r="BN36" s="109"/>
      <c r="BO36" s="319"/>
      <c r="BP36" s="322">
        <f t="shared" si="122"/>
        <v>0</v>
      </c>
      <c r="BQ36" s="319"/>
      <c r="BR36" s="319"/>
      <c r="BS36" s="323">
        <v>0</v>
      </c>
      <c r="BT36" s="319"/>
      <c r="BU36" s="319"/>
      <c r="BV36" s="103">
        <f t="shared" si="117"/>
        <v>0</v>
      </c>
      <c r="BW36" s="319"/>
      <c r="BX36" s="319"/>
      <c r="BY36" s="322">
        <f t="shared" si="123"/>
        <v>0</v>
      </c>
      <c r="BZ36" s="319"/>
      <c r="CA36" s="319"/>
      <c r="CB36" s="103">
        <f t="shared" si="71"/>
        <v>0</v>
      </c>
      <c r="CC36" s="319"/>
      <c r="CD36" s="319"/>
      <c r="CE36" s="103">
        <f t="shared" si="33"/>
        <v>0</v>
      </c>
      <c r="CF36" s="319"/>
      <c r="CG36" s="319"/>
      <c r="CH36" s="103">
        <f t="shared" si="34"/>
        <v>0</v>
      </c>
      <c r="CI36" s="319"/>
      <c r="CJ36" s="319"/>
      <c r="CK36" s="103">
        <f t="shared" si="35"/>
        <v>0</v>
      </c>
      <c r="CL36" s="319"/>
      <c r="CM36" s="319"/>
      <c r="CN36" s="103">
        <f t="shared" si="36"/>
        <v>0</v>
      </c>
      <c r="CO36" s="345"/>
      <c r="CP36" s="346"/>
      <c r="CQ36" s="103">
        <f t="shared" si="37"/>
        <v>0</v>
      </c>
      <c r="CR36" s="294">
        <f t="shared" si="38"/>
        <v>0</v>
      </c>
      <c r="CS36" s="294">
        <f t="shared" si="38"/>
        <v>0</v>
      </c>
      <c r="CT36" s="294">
        <f t="shared" si="38"/>
        <v>0</v>
      </c>
      <c r="CU36" s="82"/>
      <c r="CV36" s="82"/>
      <c r="CW36" s="107">
        <f t="shared" si="39"/>
        <v>0</v>
      </c>
      <c r="CX36" s="294">
        <f t="shared" ref="CX36:CZ38" si="187">SUM(CU36)</f>
        <v>0</v>
      </c>
      <c r="CY36" s="294">
        <f t="shared" si="187"/>
        <v>0</v>
      </c>
      <c r="CZ36" s="29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02"/>
    </row>
    <row r="37" spans="1:117">
      <c r="A37" s="285">
        <v>30</v>
      </c>
      <c r="B37" s="292" t="s">
        <v>29</v>
      </c>
      <c r="C37" s="319"/>
      <c r="D37" s="319"/>
      <c r="E37" s="103">
        <f t="shared" si="9"/>
        <v>0</v>
      </c>
      <c r="F37" s="319"/>
      <c r="G37" s="319"/>
      <c r="H37" s="103">
        <f t="shared" si="10"/>
        <v>0</v>
      </c>
      <c r="I37" s="319"/>
      <c r="J37" s="319"/>
      <c r="K37" s="103">
        <f t="shared" si="11"/>
        <v>0</v>
      </c>
      <c r="L37" s="319"/>
      <c r="M37" s="319"/>
      <c r="N37" s="103">
        <f t="shared" si="12"/>
        <v>0</v>
      </c>
      <c r="O37" s="319"/>
      <c r="P37" s="319"/>
      <c r="Q37" s="323">
        <v>0</v>
      </c>
      <c r="R37" s="319"/>
      <c r="S37" s="319"/>
      <c r="T37" s="103">
        <f t="shared" si="14"/>
        <v>0</v>
      </c>
      <c r="U37" s="319"/>
      <c r="V37" s="319"/>
      <c r="W37" s="323">
        <v>0</v>
      </c>
      <c r="X37" s="319"/>
      <c r="Y37" s="319"/>
      <c r="Z37" s="103">
        <f t="shared" si="16"/>
        <v>0</v>
      </c>
      <c r="AA37" s="319"/>
      <c r="AB37" s="319"/>
      <c r="AC37" s="103">
        <f t="shared" si="17"/>
        <v>0</v>
      </c>
      <c r="AD37" s="319"/>
      <c r="AE37" s="319"/>
      <c r="AF37" s="103">
        <f t="shared" si="18"/>
        <v>0</v>
      </c>
      <c r="AG37" s="319"/>
      <c r="AH37" s="319"/>
      <c r="AI37" s="322">
        <f t="shared" si="119"/>
        <v>0</v>
      </c>
      <c r="AJ37" s="319"/>
      <c r="AK37" s="319"/>
      <c r="AL37" s="322">
        <f t="shared" si="120"/>
        <v>0</v>
      </c>
      <c r="AM37" s="319"/>
      <c r="AN37" s="319"/>
      <c r="AO37" s="103">
        <f t="shared" si="57"/>
        <v>0</v>
      </c>
      <c r="AP37" s="319"/>
      <c r="AQ37" s="319"/>
      <c r="AR37" s="103">
        <f t="shared" si="21"/>
        <v>0</v>
      </c>
      <c r="AS37" s="319"/>
      <c r="AT37" s="319"/>
      <c r="AU37" s="103">
        <f t="shared" si="22"/>
        <v>0</v>
      </c>
      <c r="AV37" s="319"/>
      <c r="AW37" s="319"/>
      <c r="AX37" s="103">
        <f t="shared" si="23"/>
        <v>0</v>
      </c>
      <c r="AY37" s="319"/>
      <c r="AZ37" s="319"/>
      <c r="BA37" s="103">
        <f t="shared" si="24"/>
        <v>0</v>
      </c>
      <c r="BB37" s="319"/>
      <c r="BC37" s="319"/>
      <c r="BD37" s="103">
        <f t="shared" si="25"/>
        <v>0</v>
      </c>
      <c r="BE37" s="319"/>
      <c r="BF37" s="319"/>
      <c r="BG37" s="103">
        <f t="shared" si="26"/>
        <v>0</v>
      </c>
      <c r="BH37" s="319"/>
      <c r="BI37" s="319"/>
      <c r="BJ37" s="103">
        <f t="shared" si="27"/>
        <v>0</v>
      </c>
      <c r="BK37" s="319"/>
      <c r="BL37" s="319"/>
      <c r="BM37" s="322">
        <f t="shared" si="121"/>
        <v>0</v>
      </c>
      <c r="BN37" s="109"/>
      <c r="BO37" s="319"/>
      <c r="BP37" s="322">
        <f t="shared" si="122"/>
        <v>0</v>
      </c>
      <c r="BQ37" s="319"/>
      <c r="BR37" s="319"/>
      <c r="BS37" s="323">
        <v>0</v>
      </c>
      <c r="BT37" s="319"/>
      <c r="BU37" s="319"/>
      <c r="BV37" s="103">
        <f t="shared" si="117"/>
        <v>0</v>
      </c>
      <c r="BW37" s="319"/>
      <c r="BX37" s="319"/>
      <c r="BY37" s="322">
        <f t="shared" si="123"/>
        <v>0</v>
      </c>
      <c r="BZ37" s="319"/>
      <c r="CA37" s="319"/>
      <c r="CB37" s="103">
        <f t="shared" si="71"/>
        <v>0</v>
      </c>
      <c r="CC37" s="319"/>
      <c r="CD37" s="319"/>
      <c r="CE37" s="103">
        <f t="shared" si="33"/>
        <v>0</v>
      </c>
      <c r="CF37" s="319"/>
      <c r="CG37" s="319"/>
      <c r="CH37" s="103">
        <f t="shared" si="34"/>
        <v>0</v>
      </c>
      <c r="CI37" s="319"/>
      <c r="CJ37" s="319"/>
      <c r="CK37" s="103">
        <f t="shared" si="35"/>
        <v>0</v>
      </c>
      <c r="CL37" s="319"/>
      <c r="CM37" s="319"/>
      <c r="CN37" s="103">
        <f t="shared" si="36"/>
        <v>0</v>
      </c>
      <c r="CO37" s="319"/>
      <c r="CP37" s="319"/>
      <c r="CQ37" s="103">
        <f t="shared" si="37"/>
        <v>0</v>
      </c>
      <c r="CR37" s="294">
        <f t="shared" si="38"/>
        <v>0</v>
      </c>
      <c r="CS37" s="294">
        <f t="shared" si="38"/>
        <v>0</v>
      </c>
      <c r="CT37" s="294">
        <f t="shared" si="38"/>
        <v>0</v>
      </c>
      <c r="CU37" s="82"/>
      <c r="CV37" s="82"/>
      <c r="CW37" s="107">
        <f t="shared" si="39"/>
        <v>0</v>
      </c>
      <c r="CX37" s="294">
        <f t="shared" si="187"/>
        <v>0</v>
      </c>
      <c r="CY37" s="294">
        <f t="shared" si="187"/>
        <v>0</v>
      </c>
      <c r="CZ37" s="29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02"/>
    </row>
    <row r="38" spans="1:117">
      <c r="A38" s="285">
        <v>31</v>
      </c>
      <c r="B38" s="292" t="s">
        <v>30</v>
      </c>
      <c r="C38" s="319"/>
      <c r="D38" s="319"/>
      <c r="E38" s="103">
        <f t="shared" si="9"/>
        <v>0</v>
      </c>
      <c r="F38" s="386">
        <v>0</v>
      </c>
      <c r="G38" s="386">
        <v>0</v>
      </c>
      <c r="H38" s="103">
        <f t="shared" si="10"/>
        <v>0</v>
      </c>
      <c r="I38" s="384"/>
      <c r="J38" s="384"/>
      <c r="K38" s="103">
        <f t="shared" si="11"/>
        <v>0</v>
      </c>
      <c r="L38" s="319"/>
      <c r="M38" s="319"/>
      <c r="N38" s="103">
        <f t="shared" si="12"/>
        <v>0</v>
      </c>
      <c r="O38" s="319">
        <v>33000000</v>
      </c>
      <c r="P38" s="319">
        <v>27984000</v>
      </c>
      <c r="Q38" s="323">
        <v>0</v>
      </c>
      <c r="R38" s="384">
        <v>3000000</v>
      </c>
      <c r="S38" s="384">
        <v>0</v>
      </c>
      <c r="T38" s="103">
        <f t="shared" si="14"/>
        <v>-3000000</v>
      </c>
      <c r="U38" s="319"/>
      <c r="V38" s="319"/>
      <c r="W38" s="323">
        <v>0</v>
      </c>
      <c r="X38" s="319"/>
      <c r="Y38" s="319"/>
      <c r="Z38" s="103">
        <f t="shared" si="16"/>
        <v>0</v>
      </c>
      <c r="AA38" s="319"/>
      <c r="AB38" s="319"/>
      <c r="AC38" s="103">
        <f t="shared" si="17"/>
        <v>0</v>
      </c>
      <c r="AD38" s="319"/>
      <c r="AE38" s="319"/>
      <c r="AF38" s="103">
        <f t="shared" si="18"/>
        <v>0</v>
      </c>
      <c r="AG38" s="319"/>
      <c r="AH38" s="319"/>
      <c r="AI38" s="322">
        <f t="shared" si="119"/>
        <v>0</v>
      </c>
      <c r="AJ38" s="319"/>
      <c r="AK38" s="319"/>
      <c r="AL38" s="322">
        <f t="shared" si="120"/>
        <v>0</v>
      </c>
      <c r="AM38" s="319"/>
      <c r="AN38" s="319"/>
      <c r="AO38" s="103">
        <f t="shared" si="57"/>
        <v>0</v>
      </c>
      <c r="AP38" s="319"/>
      <c r="AQ38" s="319"/>
      <c r="AR38" s="103">
        <f t="shared" si="21"/>
        <v>0</v>
      </c>
      <c r="AS38" s="319"/>
      <c r="AT38" s="319"/>
      <c r="AU38" s="103">
        <f t="shared" si="22"/>
        <v>0</v>
      </c>
      <c r="AV38" s="319"/>
      <c r="AW38" s="319"/>
      <c r="AX38" s="103">
        <f t="shared" si="23"/>
        <v>0</v>
      </c>
      <c r="AY38" s="319"/>
      <c r="AZ38" s="319"/>
      <c r="BA38" s="103">
        <f t="shared" si="24"/>
        <v>0</v>
      </c>
      <c r="BB38" s="319"/>
      <c r="BC38" s="319"/>
      <c r="BD38" s="103">
        <f t="shared" si="25"/>
        <v>0</v>
      </c>
      <c r="BE38" s="319"/>
      <c r="BF38" s="319"/>
      <c r="BG38" s="103">
        <f t="shared" si="26"/>
        <v>0</v>
      </c>
      <c r="BH38" s="319"/>
      <c r="BI38" s="319"/>
      <c r="BJ38" s="103">
        <f t="shared" si="27"/>
        <v>0</v>
      </c>
      <c r="BK38" s="319"/>
      <c r="BL38" s="319"/>
      <c r="BM38" s="322">
        <f t="shared" si="121"/>
        <v>0</v>
      </c>
      <c r="BN38" s="109"/>
      <c r="BO38" s="319"/>
      <c r="BP38" s="322">
        <f t="shared" si="122"/>
        <v>0</v>
      </c>
      <c r="BQ38" s="319"/>
      <c r="BR38" s="319"/>
      <c r="BS38" s="323">
        <v>0</v>
      </c>
      <c r="BT38" s="319"/>
      <c r="BU38" s="319"/>
      <c r="BV38" s="103">
        <f t="shared" si="117"/>
        <v>0</v>
      </c>
      <c r="BW38" s="319"/>
      <c r="BX38" s="319"/>
      <c r="BY38" s="322">
        <f t="shared" si="123"/>
        <v>0</v>
      </c>
      <c r="BZ38" s="319"/>
      <c r="CA38" s="319"/>
      <c r="CB38" s="103">
        <f t="shared" si="71"/>
        <v>0</v>
      </c>
      <c r="CC38" s="319"/>
      <c r="CD38" s="319"/>
      <c r="CE38" s="103">
        <f t="shared" si="33"/>
        <v>0</v>
      </c>
      <c r="CF38" s="319"/>
      <c r="CG38" s="319"/>
      <c r="CH38" s="103">
        <f t="shared" si="34"/>
        <v>0</v>
      </c>
      <c r="CI38" s="319"/>
      <c r="CJ38" s="319"/>
      <c r="CK38" s="103">
        <f t="shared" si="35"/>
        <v>0</v>
      </c>
      <c r="CL38" s="319"/>
      <c r="CM38" s="319"/>
      <c r="CN38" s="103">
        <f t="shared" si="36"/>
        <v>0</v>
      </c>
      <c r="CO38" s="319"/>
      <c r="CP38" s="319"/>
      <c r="CQ38" s="103">
        <f t="shared" si="37"/>
        <v>0</v>
      </c>
      <c r="CR38" s="294">
        <f t="shared" si="38"/>
        <v>36000000</v>
      </c>
      <c r="CS38" s="294">
        <f t="shared" si="38"/>
        <v>27984000</v>
      </c>
      <c r="CT38" s="294">
        <f t="shared" si="38"/>
        <v>-3000000</v>
      </c>
      <c r="CU38" s="82"/>
      <c r="CV38" s="82"/>
      <c r="CW38" s="107">
        <f t="shared" si="39"/>
        <v>0</v>
      </c>
      <c r="CX38" s="294">
        <f t="shared" si="187"/>
        <v>0</v>
      </c>
      <c r="CY38" s="294">
        <f t="shared" si="187"/>
        <v>0</v>
      </c>
      <c r="CZ38" s="29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36000000</v>
      </c>
      <c r="DK38" s="124">
        <f t="shared" si="43"/>
        <v>27984000</v>
      </c>
      <c r="DL38" s="124">
        <f t="shared" si="43"/>
        <v>-3000000</v>
      </c>
      <c r="DM38" s="302"/>
    </row>
    <row r="39" spans="1:117" s="312" customFormat="1">
      <c r="A39" s="299">
        <v>32</v>
      </c>
      <c r="B39" s="310" t="s">
        <v>37</v>
      </c>
      <c r="C39" s="324">
        <f>SUM(C40:C43)</f>
        <v>31950000</v>
      </c>
      <c r="D39" s="324">
        <f t="shared" ref="D39:Y39" si="188">SUM(D40:D43)</f>
        <v>20253800</v>
      </c>
      <c r="E39" s="324">
        <f t="shared" si="188"/>
        <v>-11696200</v>
      </c>
      <c r="F39" s="324">
        <f t="shared" si="188"/>
        <v>96500000</v>
      </c>
      <c r="G39" s="324">
        <f t="shared" si="188"/>
        <v>13099085</v>
      </c>
      <c r="H39" s="103">
        <f t="shared" si="10"/>
        <v>-83400915</v>
      </c>
      <c r="I39" s="324">
        <f t="shared" ref="I39:J39" si="189">SUM(I40:I43)</f>
        <v>0</v>
      </c>
      <c r="J39" s="324">
        <f t="shared" si="189"/>
        <v>0</v>
      </c>
      <c r="K39" s="103">
        <f t="shared" si="11"/>
        <v>0</v>
      </c>
      <c r="L39" s="324">
        <f t="shared" ref="L39:M39" si="190">SUM(L40:L43)</f>
        <v>4000000</v>
      </c>
      <c r="M39" s="324">
        <f t="shared" si="190"/>
        <v>514500</v>
      </c>
      <c r="N39" s="103">
        <f t="shared" si="12"/>
        <v>-3485500</v>
      </c>
      <c r="O39" s="324">
        <f t="shared" si="188"/>
        <v>280000000</v>
      </c>
      <c r="P39" s="324">
        <f t="shared" si="188"/>
        <v>159676814.90000001</v>
      </c>
      <c r="Q39" s="324">
        <f t="shared" si="188"/>
        <v>0</v>
      </c>
      <c r="R39" s="324">
        <f t="shared" si="188"/>
        <v>4700000</v>
      </c>
      <c r="S39" s="324">
        <f t="shared" si="188"/>
        <v>2429570</v>
      </c>
      <c r="T39" s="103">
        <f t="shared" si="14"/>
        <v>-2270430</v>
      </c>
      <c r="U39" s="324">
        <f t="shared" si="188"/>
        <v>0</v>
      </c>
      <c r="V39" s="324">
        <f t="shared" si="188"/>
        <v>0</v>
      </c>
      <c r="W39" s="324">
        <f t="shared" si="188"/>
        <v>0</v>
      </c>
      <c r="X39" s="324">
        <f t="shared" si="188"/>
        <v>3000000</v>
      </c>
      <c r="Y39" s="324">
        <f t="shared" si="188"/>
        <v>330000</v>
      </c>
      <c r="Z39" s="103">
        <f t="shared" si="16"/>
        <v>-2670000</v>
      </c>
      <c r="AA39" s="324">
        <f t="shared" ref="AA39:AB39" si="191">SUM(AA40:AA43)</f>
        <v>3000000</v>
      </c>
      <c r="AB39" s="324">
        <f t="shared" si="191"/>
        <v>2779018</v>
      </c>
      <c r="AC39" s="103">
        <f t="shared" si="17"/>
        <v>-220982</v>
      </c>
      <c r="AD39" s="324">
        <f t="shared" ref="AD39:AE39" si="192">SUM(AD40:AD43)</f>
        <v>3000000</v>
      </c>
      <c r="AE39" s="324">
        <f t="shared" si="192"/>
        <v>2858520</v>
      </c>
      <c r="AF39" s="103">
        <f t="shared" si="18"/>
        <v>-141480</v>
      </c>
      <c r="AG39" s="324">
        <f t="shared" ref="AG39:AH39" si="193">SUM(AG40:AG43)</f>
        <v>3000000</v>
      </c>
      <c r="AH39" s="324">
        <f t="shared" si="193"/>
        <v>595870</v>
      </c>
      <c r="AI39" s="322">
        <f t="shared" si="119"/>
        <v>-2404130</v>
      </c>
      <c r="AJ39" s="324">
        <f t="shared" ref="AJ39:AK39" si="194">SUM(AJ40:AJ43)</f>
        <v>3000000</v>
      </c>
      <c r="AK39" s="324">
        <f t="shared" si="194"/>
        <v>2969430</v>
      </c>
      <c r="AL39" s="322">
        <f t="shared" si="120"/>
        <v>-30570</v>
      </c>
      <c r="AM39" s="324">
        <f t="shared" ref="AM39:AN39" si="195">SUM(AM40:AM43)</f>
        <v>3000000</v>
      </c>
      <c r="AN39" s="324">
        <f t="shared" si="195"/>
        <v>1510600</v>
      </c>
      <c r="AO39" s="103">
        <f t="shared" si="57"/>
        <v>-1489400</v>
      </c>
      <c r="AP39" s="324">
        <f t="shared" ref="AP39:AQ39" si="196">SUM(AP40:AP43)</f>
        <v>3000000</v>
      </c>
      <c r="AQ39" s="324">
        <f t="shared" si="196"/>
        <v>2239390</v>
      </c>
      <c r="AR39" s="103">
        <f t="shared" si="21"/>
        <v>-760610</v>
      </c>
      <c r="AS39" s="324">
        <f t="shared" ref="AS39:AT39" si="197">SUM(AS40:AS43)</f>
        <v>2000000</v>
      </c>
      <c r="AT39" s="324">
        <f t="shared" si="197"/>
        <v>1000000</v>
      </c>
      <c r="AU39" s="103">
        <f t="shared" si="22"/>
        <v>-1000000</v>
      </c>
      <c r="AV39" s="324">
        <f t="shared" ref="AV39:AW39" si="198">SUM(AV40:AV43)</f>
        <v>3000000</v>
      </c>
      <c r="AW39" s="324">
        <f t="shared" si="198"/>
        <v>651500</v>
      </c>
      <c r="AX39" s="103">
        <f t="shared" si="23"/>
        <v>-2348500</v>
      </c>
      <c r="AY39" s="324">
        <f t="shared" ref="AY39:AZ39" si="199">SUM(AY40:AY43)</f>
        <v>3000000</v>
      </c>
      <c r="AZ39" s="324">
        <f t="shared" si="199"/>
        <v>999300</v>
      </c>
      <c r="BA39" s="103">
        <f t="shared" si="24"/>
        <v>-2000700</v>
      </c>
      <c r="BB39" s="324">
        <f t="shared" ref="BB39:BC39" si="200">SUM(BB40:BB43)</f>
        <v>3000000</v>
      </c>
      <c r="BC39" s="324">
        <f t="shared" si="200"/>
        <v>1290850</v>
      </c>
      <c r="BD39" s="103">
        <f t="shared" si="25"/>
        <v>-1709150</v>
      </c>
      <c r="BE39" s="324">
        <f t="shared" ref="BE39:BF39" si="201">SUM(BE40:BE43)</f>
        <v>3000000</v>
      </c>
      <c r="BF39" s="324">
        <f t="shared" si="201"/>
        <v>3000000</v>
      </c>
      <c r="BG39" s="103">
        <f t="shared" si="26"/>
        <v>0</v>
      </c>
      <c r="BH39" s="324">
        <f t="shared" ref="BH39:BI39" si="202">SUM(BH40:BH43)</f>
        <v>3000000</v>
      </c>
      <c r="BI39" s="324">
        <f t="shared" si="202"/>
        <v>2000000</v>
      </c>
      <c r="BJ39" s="103">
        <f t="shared" si="27"/>
        <v>-1000000</v>
      </c>
      <c r="BK39" s="324">
        <f t="shared" ref="BK39:BL39" si="203">SUM(BK40:BK43)</f>
        <v>3000000</v>
      </c>
      <c r="BL39" s="324">
        <f t="shared" si="203"/>
        <v>1651430</v>
      </c>
      <c r="BM39" s="322">
        <f t="shared" si="121"/>
        <v>-1348570</v>
      </c>
      <c r="BN39" s="389">
        <f t="shared" ref="BN39:BO39" si="204">SUM(BN40:BN43)</f>
        <v>3000000</v>
      </c>
      <c r="BO39" s="324">
        <f t="shared" si="204"/>
        <v>1162250</v>
      </c>
      <c r="BP39" s="322">
        <f t="shared" si="122"/>
        <v>-1837750</v>
      </c>
      <c r="BQ39" s="324">
        <f t="shared" ref="BQ39:BX39" si="205">SUM(BQ40:BQ43)</f>
        <v>0</v>
      </c>
      <c r="BR39" s="324">
        <f t="shared" si="205"/>
        <v>0</v>
      </c>
      <c r="BS39" s="324">
        <f t="shared" si="205"/>
        <v>0</v>
      </c>
      <c r="BT39" s="324">
        <f t="shared" si="205"/>
        <v>3000000</v>
      </c>
      <c r="BU39" s="324">
        <f t="shared" si="205"/>
        <v>200000</v>
      </c>
      <c r="BV39" s="324">
        <f t="shared" si="205"/>
        <v>-2800000</v>
      </c>
      <c r="BW39" s="324">
        <f t="shared" si="205"/>
        <v>3000000</v>
      </c>
      <c r="BX39" s="324">
        <f t="shared" si="205"/>
        <v>2909980</v>
      </c>
      <c r="BY39" s="322">
        <f t="shared" si="123"/>
        <v>-90020</v>
      </c>
      <c r="BZ39" s="324">
        <f t="shared" ref="BZ39:CA39" si="206">SUM(BZ40:BZ43)</f>
        <v>3000000</v>
      </c>
      <c r="CA39" s="324">
        <f t="shared" si="206"/>
        <v>2992160</v>
      </c>
      <c r="CB39" s="103">
        <f t="shared" si="71"/>
        <v>-7840</v>
      </c>
      <c r="CC39" s="324">
        <f t="shared" ref="CC39:CD39" si="207">SUM(CC40:CC43)</f>
        <v>3000000</v>
      </c>
      <c r="CD39" s="324">
        <f t="shared" si="207"/>
        <v>3000000</v>
      </c>
      <c r="CE39" s="103">
        <f t="shared" si="33"/>
        <v>0</v>
      </c>
      <c r="CF39" s="324">
        <f t="shared" ref="CF39:CG39" si="208">SUM(CF40:CF43)</f>
        <v>3000000</v>
      </c>
      <c r="CG39" s="324">
        <f t="shared" si="208"/>
        <v>815000</v>
      </c>
      <c r="CH39" s="103">
        <f t="shared" si="34"/>
        <v>-2185000</v>
      </c>
      <c r="CI39" s="324">
        <f t="shared" ref="CI39:CJ39" si="209">SUM(CI40:CI43)</f>
        <v>3000000</v>
      </c>
      <c r="CJ39" s="324">
        <f t="shared" si="209"/>
        <v>2664430</v>
      </c>
      <c r="CK39" s="103">
        <f t="shared" si="35"/>
        <v>-335570</v>
      </c>
      <c r="CL39" s="324">
        <f t="shared" ref="CL39:CM39" si="210">SUM(CL40:CL43)</f>
        <v>3000000</v>
      </c>
      <c r="CM39" s="324">
        <f t="shared" si="210"/>
        <v>686000</v>
      </c>
      <c r="CN39" s="103">
        <f t="shared" si="36"/>
        <v>-2314000</v>
      </c>
      <c r="CO39" s="324">
        <f>SUM(CO40:CO43)</f>
        <v>500000000</v>
      </c>
      <c r="CP39" s="324">
        <f>SUM(CP40:CP43)</f>
        <v>0</v>
      </c>
      <c r="CQ39" s="103">
        <f t="shared" si="37"/>
        <v>-500000000</v>
      </c>
      <c r="CR39" s="306">
        <f t="shared" si="38"/>
        <v>982150000</v>
      </c>
      <c r="CS39" s="306">
        <f t="shared" si="38"/>
        <v>234279497.90000001</v>
      </c>
      <c r="CT39" s="306">
        <f t="shared" si="38"/>
        <v>-627547317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06">
        <f t="shared" si="40"/>
        <v>0</v>
      </c>
      <c r="CY39" s="306">
        <f t="shared" si="40"/>
        <v>0</v>
      </c>
      <c r="CZ39" s="30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00">
        <f t="shared" si="42"/>
        <v>0</v>
      </c>
      <c r="DH39" s="300">
        <f t="shared" si="42"/>
        <v>0</v>
      </c>
      <c r="DI39" s="300">
        <f t="shared" si="42"/>
        <v>0</v>
      </c>
      <c r="DJ39" s="300">
        <f t="shared" si="43"/>
        <v>982150000</v>
      </c>
      <c r="DK39" s="300">
        <f t="shared" si="43"/>
        <v>234279497.90000001</v>
      </c>
      <c r="DL39" s="300">
        <f t="shared" si="43"/>
        <v>-627547317</v>
      </c>
      <c r="DM39" s="291"/>
    </row>
    <row r="40" spans="1:117">
      <c r="A40" s="285">
        <v>33</v>
      </c>
      <c r="B40" s="296" t="s">
        <v>31</v>
      </c>
      <c r="C40" s="396">
        <v>19900000</v>
      </c>
      <c r="D40" s="397">
        <v>19840000</v>
      </c>
      <c r="E40" s="103">
        <f t="shared" si="9"/>
        <v>-60000</v>
      </c>
      <c r="F40" s="396">
        <v>-500000</v>
      </c>
      <c r="G40" s="397">
        <v>0</v>
      </c>
      <c r="H40" s="103">
        <f t="shared" si="10"/>
        <v>500000</v>
      </c>
      <c r="I40" s="384"/>
      <c r="J40" s="384"/>
      <c r="K40" s="103">
        <f t="shared" si="11"/>
        <v>0</v>
      </c>
      <c r="L40" s="384"/>
      <c r="M40" s="384"/>
      <c r="N40" s="103">
        <f t="shared" si="12"/>
        <v>0</v>
      </c>
      <c r="O40" s="319">
        <v>59000000</v>
      </c>
      <c r="P40" s="319">
        <v>11311000</v>
      </c>
      <c r="Q40" s="323">
        <v>0</v>
      </c>
      <c r="R40" s="384"/>
      <c r="S40" s="384"/>
      <c r="T40" s="103">
        <f t="shared" si="14"/>
        <v>0</v>
      </c>
      <c r="U40" s="319"/>
      <c r="V40" s="319"/>
      <c r="W40" s="323">
        <v>0</v>
      </c>
      <c r="X40" s="319"/>
      <c r="Y40" s="319"/>
      <c r="Z40" s="103">
        <f t="shared" si="16"/>
        <v>0</v>
      </c>
      <c r="AA40" s="319"/>
      <c r="AB40" s="319"/>
      <c r="AC40" s="103">
        <f t="shared" si="17"/>
        <v>0</v>
      </c>
      <c r="AD40" s="319"/>
      <c r="AE40" s="319"/>
      <c r="AF40" s="103">
        <f t="shared" si="18"/>
        <v>0</v>
      </c>
      <c r="AG40" s="319"/>
      <c r="AH40" s="319"/>
      <c r="AI40" s="322">
        <f t="shared" si="119"/>
        <v>0</v>
      </c>
      <c r="AJ40" s="319"/>
      <c r="AK40" s="319"/>
      <c r="AL40" s="322">
        <f t="shared" si="120"/>
        <v>0</v>
      </c>
      <c r="AM40" s="319"/>
      <c r="AN40" s="319"/>
      <c r="AO40" s="103">
        <f t="shared" si="57"/>
        <v>0</v>
      </c>
      <c r="AP40" s="319"/>
      <c r="AQ40" s="319"/>
      <c r="AR40" s="103">
        <f t="shared" si="21"/>
        <v>0</v>
      </c>
      <c r="AS40" s="319"/>
      <c r="AT40" s="319"/>
      <c r="AU40" s="103">
        <f t="shared" si="22"/>
        <v>0</v>
      </c>
      <c r="AV40" s="319"/>
      <c r="AW40" s="319"/>
      <c r="AX40" s="103">
        <f t="shared" si="23"/>
        <v>0</v>
      </c>
      <c r="AY40" s="319"/>
      <c r="AZ40" s="319"/>
      <c r="BA40" s="103">
        <f t="shared" si="24"/>
        <v>0</v>
      </c>
      <c r="BB40" s="319"/>
      <c r="BC40" s="319"/>
      <c r="BD40" s="103">
        <f t="shared" si="25"/>
        <v>0</v>
      </c>
      <c r="BE40" s="319"/>
      <c r="BF40" s="319"/>
      <c r="BG40" s="103">
        <f t="shared" si="26"/>
        <v>0</v>
      </c>
      <c r="BH40" s="319"/>
      <c r="BI40" s="319"/>
      <c r="BJ40" s="103">
        <f t="shared" si="27"/>
        <v>0</v>
      </c>
      <c r="BK40" s="319"/>
      <c r="BL40" s="319"/>
      <c r="BM40" s="322">
        <f t="shared" si="121"/>
        <v>0</v>
      </c>
      <c r="BN40" s="109"/>
      <c r="BO40" s="319"/>
      <c r="BP40" s="322">
        <f t="shared" si="122"/>
        <v>0</v>
      </c>
      <c r="BQ40" s="319"/>
      <c r="BR40" s="319"/>
      <c r="BS40" s="323">
        <v>0</v>
      </c>
      <c r="BT40" s="319"/>
      <c r="BU40" s="319"/>
      <c r="BV40" s="103">
        <f t="shared" si="117"/>
        <v>0</v>
      </c>
      <c r="BW40" s="319"/>
      <c r="BX40" s="319"/>
      <c r="BY40" s="322">
        <f t="shared" si="123"/>
        <v>0</v>
      </c>
      <c r="BZ40" s="319"/>
      <c r="CA40" s="319"/>
      <c r="CB40" s="103">
        <f t="shared" si="71"/>
        <v>0</v>
      </c>
      <c r="CC40" s="319"/>
      <c r="CD40" s="319"/>
      <c r="CE40" s="103">
        <f t="shared" si="33"/>
        <v>0</v>
      </c>
      <c r="CF40" s="319"/>
      <c r="CG40" s="319"/>
      <c r="CH40" s="103">
        <f t="shared" si="34"/>
        <v>0</v>
      </c>
      <c r="CI40" s="319"/>
      <c r="CJ40" s="319"/>
      <c r="CK40" s="103">
        <f t="shared" si="35"/>
        <v>0</v>
      </c>
      <c r="CL40" s="319"/>
      <c r="CM40" s="319"/>
      <c r="CN40" s="103">
        <f t="shared" si="36"/>
        <v>0</v>
      </c>
      <c r="CO40" s="319"/>
      <c r="CP40" s="319"/>
      <c r="CQ40" s="103">
        <f t="shared" si="37"/>
        <v>0</v>
      </c>
      <c r="CR40" s="294">
        <f t="shared" si="38"/>
        <v>78400000</v>
      </c>
      <c r="CS40" s="294">
        <f t="shared" si="38"/>
        <v>31151000</v>
      </c>
      <c r="CT40" s="294">
        <f t="shared" si="38"/>
        <v>440000</v>
      </c>
      <c r="CU40" s="82"/>
      <c r="CV40" s="82"/>
      <c r="CW40" s="107">
        <f t="shared" si="39"/>
        <v>0</v>
      </c>
      <c r="CX40" s="294">
        <f t="shared" ref="CX40:CZ43" si="211">SUM(CU40)</f>
        <v>0</v>
      </c>
      <c r="CY40" s="294">
        <f t="shared" si="211"/>
        <v>0</v>
      </c>
      <c r="CZ40" s="29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78400000</v>
      </c>
      <c r="DK40" s="124">
        <f t="shared" si="43"/>
        <v>31151000</v>
      </c>
      <c r="DL40" s="124">
        <f t="shared" si="43"/>
        <v>440000</v>
      </c>
      <c r="DM40" s="302"/>
    </row>
    <row r="41" spans="1:117">
      <c r="A41" s="285">
        <v>34</v>
      </c>
      <c r="B41" s="296" t="s">
        <v>32</v>
      </c>
      <c r="C41" s="396">
        <v>0</v>
      </c>
      <c r="D41" s="397">
        <v>0</v>
      </c>
      <c r="E41" s="103">
        <f t="shared" si="9"/>
        <v>0</v>
      </c>
      <c r="F41" s="384"/>
      <c r="G41" s="384"/>
      <c r="H41" s="103">
        <f t="shared" si="10"/>
        <v>0</v>
      </c>
      <c r="I41" s="384"/>
      <c r="J41" s="384"/>
      <c r="K41" s="103">
        <f t="shared" si="11"/>
        <v>0</v>
      </c>
      <c r="L41" s="384"/>
      <c r="M41" s="384"/>
      <c r="N41" s="103">
        <f t="shared" si="12"/>
        <v>0</v>
      </c>
      <c r="O41" s="319">
        <v>10000000</v>
      </c>
      <c r="P41" s="319">
        <v>0</v>
      </c>
      <c r="Q41" s="323">
        <v>0</v>
      </c>
      <c r="R41" s="319"/>
      <c r="S41" s="319"/>
      <c r="T41" s="103">
        <f t="shared" si="14"/>
        <v>0</v>
      </c>
      <c r="U41" s="319"/>
      <c r="V41" s="319"/>
      <c r="W41" s="323">
        <v>0</v>
      </c>
      <c r="X41" s="319"/>
      <c r="Y41" s="319"/>
      <c r="Z41" s="103">
        <f t="shared" si="16"/>
        <v>0</v>
      </c>
      <c r="AA41" s="319"/>
      <c r="AB41" s="319"/>
      <c r="AC41" s="103">
        <f t="shared" si="17"/>
        <v>0</v>
      </c>
      <c r="AD41" s="319"/>
      <c r="AE41" s="319"/>
      <c r="AF41" s="103">
        <f t="shared" si="18"/>
        <v>0</v>
      </c>
      <c r="AG41" s="319"/>
      <c r="AH41" s="319"/>
      <c r="AI41" s="322">
        <f t="shared" si="119"/>
        <v>0</v>
      </c>
      <c r="AJ41" s="319"/>
      <c r="AK41" s="319"/>
      <c r="AL41" s="322">
        <f t="shared" si="120"/>
        <v>0</v>
      </c>
      <c r="AM41" s="319"/>
      <c r="AN41" s="319"/>
      <c r="AO41" s="103">
        <f t="shared" si="57"/>
        <v>0</v>
      </c>
      <c r="AP41" s="319"/>
      <c r="AQ41" s="319"/>
      <c r="AR41" s="103">
        <f t="shared" si="21"/>
        <v>0</v>
      </c>
      <c r="AS41" s="319"/>
      <c r="AT41" s="319"/>
      <c r="AU41" s="103">
        <f t="shared" si="22"/>
        <v>0</v>
      </c>
      <c r="AV41" s="319"/>
      <c r="AW41" s="319"/>
      <c r="AX41" s="103">
        <f t="shared" si="23"/>
        <v>0</v>
      </c>
      <c r="AY41" s="319"/>
      <c r="AZ41" s="319"/>
      <c r="BA41" s="103">
        <f t="shared" si="24"/>
        <v>0</v>
      </c>
      <c r="BB41" s="319"/>
      <c r="BC41" s="319"/>
      <c r="BD41" s="103">
        <f t="shared" si="25"/>
        <v>0</v>
      </c>
      <c r="BE41" s="319"/>
      <c r="BF41" s="319"/>
      <c r="BG41" s="103">
        <f t="shared" si="26"/>
        <v>0</v>
      </c>
      <c r="BH41" s="319"/>
      <c r="BI41" s="319"/>
      <c r="BJ41" s="103">
        <f t="shared" si="27"/>
        <v>0</v>
      </c>
      <c r="BK41" s="319"/>
      <c r="BL41" s="319"/>
      <c r="BM41" s="322">
        <f t="shared" si="121"/>
        <v>0</v>
      </c>
      <c r="BN41" s="109"/>
      <c r="BO41" s="319"/>
      <c r="BP41" s="322">
        <f t="shared" si="122"/>
        <v>0</v>
      </c>
      <c r="BQ41" s="319"/>
      <c r="BR41" s="319"/>
      <c r="BS41" s="323">
        <v>0</v>
      </c>
      <c r="BT41" s="319"/>
      <c r="BU41" s="319"/>
      <c r="BV41" s="103">
        <f t="shared" si="117"/>
        <v>0</v>
      </c>
      <c r="BW41" s="319"/>
      <c r="BX41" s="319"/>
      <c r="BY41" s="322">
        <f t="shared" si="123"/>
        <v>0</v>
      </c>
      <c r="BZ41" s="319"/>
      <c r="CA41" s="319"/>
      <c r="CB41" s="103">
        <f t="shared" si="71"/>
        <v>0</v>
      </c>
      <c r="CC41" s="319"/>
      <c r="CD41" s="319"/>
      <c r="CE41" s="103">
        <f t="shared" si="33"/>
        <v>0</v>
      </c>
      <c r="CF41" s="319"/>
      <c r="CG41" s="319"/>
      <c r="CH41" s="103">
        <f t="shared" si="34"/>
        <v>0</v>
      </c>
      <c r="CI41" s="319"/>
      <c r="CJ41" s="319"/>
      <c r="CK41" s="103">
        <f t="shared" si="35"/>
        <v>0</v>
      </c>
      <c r="CL41" s="319"/>
      <c r="CM41" s="319"/>
      <c r="CN41" s="103">
        <f t="shared" si="36"/>
        <v>0</v>
      </c>
      <c r="CO41" s="319"/>
      <c r="CP41" s="319"/>
      <c r="CQ41" s="103">
        <f t="shared" si="37"/>
        <v>0</v>
      </c>
      <c r="CR41" s="294">
        <f t="shared" si="38"/>
        <v>10000000</v>
      </c>
      <c r="CS41" s="294">
        <f t="shared" si="38"/>
        <v>0</v>
      </c>
      <c r="CT41" s="294">
        <f t="shared" si="38"/>
        <v>0</v>
      </c>
      <c r="CU41" s="82"/>
      <c r="CV41" s="82"/>
      <c r="CW41" s="107">
        <f t="shared" si="39"/>
        <v>0</v>
      </c>
      <c r="CX41" s="294">
        <f t="shared" si="211"/>
        <v>0</v>
      </c>
      <c r="CY41" s="294">
        <f t="shared" si="211"/>
        <v>0</v>
      </c>
      <c r="CZ41" s="29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10000000</v>
      </c>
      <c r="DK41" s="124">
        <f t="shared" si="43"/>
        <v>0</v>
      </c>
      <c r="DL41" s="124">
        <f t="shared" si="43"/>
        <v>0</v>
      </c>
      <c r="DM41" s="302"/>
    </row>
    <row r="42" spans="1:117">
      <c r="A42" s="285">
        <v>35</v>
      </c>
      <c r="B42" s="296" t="s">
        <v>41</v>
      </c>
      <c r="C42" s="319"/>
      <c r="D42" s="319"/>
      <c r="E42" s="103">
        <f t="shared" si="9"/>
        <v>0</v>
      </c>
      <c r="F42" s="319"/>
      <c r="G42" s="319"/>
      <c r="H42" s="103">
        <f t="shared" si="10"/>
        <v>0</v>
      </c>
      <c r="I42" s="384"/>
      <c r="J42" s="384"/>
      <c r="K42" s="103">
        <f t="shared" si="11"/>
        <v>0</v>
      </c>
      <c r="L42" s="319"/>
      <c r="M42" s="319"/>
      <c r="N42" s="103">
        <f t="shared" si="12"/>
        <v>0</v>
      </c>
      <c r="O42" s="319">
        <v>13000000</v>
      </c>
      <c r="P42" s="319">
        <v>6110650</v>
      </c>
      <c r="Q42" s="323">
        <v>0</v>
      </c>
      <c r="R42" s="384">
        <v>2000000</v>
      </c>
      <c r="S42" s="384">
        <v>620000</v>
      </c>
      <c r="T42" s="103">
        <f t="shared" si="14"/>
        <v>-1380000</v>
      </c>
      <c r="U42" s="319"/>
      <c r="V42" s="319"/>
      <c r="W42" s="323">
        <v>0</v>
      </c>
      <c r="X42" s="319"/>
      <c r="Y42" s="319"/>
      <c r="Z42" s="103">
        <f t="shared" si="16"/>
        <v>0</v>
      </c>
      <c r="AA42" s="319"/>
      <c r="AB42" s="319"/>
      <c r="AC42" s="103">
        <f t="shared" si="17"/>
        <v>0</v>
      </c>
      <c r="AD42" s="319"/>
      <c r="AE42" s="319"/>
      <c r="AF42" s="103">
        <f t="shared" si="18"/>
        <v>0</v>
      </c>
      <c r="AG42" s="319"/>
      <c r="AH42" s="319"/>
      <c r="AI42" s="322">
        <f t="shared" si="119"/>
        <v>0</v>
      </c>
      <c r="AJ42" s="319"/>
      <c r="AK42" s="319"/>
      <c r="AL42" s="322">
        <f t="shared" si="120"/>
        <v>0</v>
      </c>
      <c r="AM42" s="319"/>
      <c r="AN42" s="319"/>
      <c r="AO42" s="103">
        <f t="shared" si="57"/>
        <v>0</v>
      </c>
      <c r="AP42" s="319"/>
      <c r="AQ42" s="319"/>
      <c r="AR42" s="103">
        <f t="shared" si="21"/>
        <v>0</v>
      </c>
      <c r="AS42" s="319"/>
      <c r="AT42" s="319"/>
      <c r="AU42" s="103">
        <f t="shared" si="22"/>
        <v>0</v>
      </c>
      <c r="AV42" s="319"/>
      <c r="AW42" s="319"/>
      <c r="AX42" s="103">
        <f t="shared" si="23"/>
        <v>0</v>
      </c>
      <c r="AY42" s="319"/>
      <c r="AZ42" s="319"/>
      <c r="BA42" s="103">
        <f t="shared" si="24"/>
        <v>0</v>
      </c>
      <c r="BB42" s="319"/>
      <c r="BC42" s="319"/>
      <c r="BD42" s="103">
        <f t="shared" si="25"/>
        <v>0</v>
      </c>
      <c r="BE42" s="319"/>
      <c r="BF42" s="319"/>
      <c r="BG42" s="103">
        <f t="shared" si="26"/>
        <v>0</v>
      </c>
      <c r="BH42" s="319"/>
      <c r="BI42" s="319"/>
      <c r="BJ42" s="103">
        <f t="shared" si="27"/>
        <v>0</v>
      </c>
      <c r="BK42" s="319"/>
      <c r="BL42" s="319"/>
      <c r="BM42" s="322">
        <f t="shared" si="121"/>
        <v>0</v>
      </c>
      <c r="BN42" s="109"/>
      <c r="BO42" s="319"/>
      <c r="BP42" s="322">
        <f t="shared" si="122"/>
        <v>0</v>
      </c>
      <c r="BQ42" s="319"/>
      <c r="BR42" s="319"/>
      <c r="BS42" s="323">
        <v>0</v>
      </c>
      <c r="BT42" s="319"/>
      <c r="BU42" s="319"/>
      <c r="BV42" s="103">
        <f t="shared" si="117"/>
        <v>0</v>
      </c>
      <c r="BW42" s="319"/>
      <c r="BX42" s="319"/>
      <c r="BY42" s="322">
        <f t="shared" si="123"/>
        <v>0</v>
      </c>
      <c r="BZ42" s="319"/>
      <c r="CA42" s="319"/>
      <c r="CB42" s="103">
        <f t="shared" si="71"/>
        <v>0</v>
      </c>
      <c r="CC42" s="319"/>
      <c r="CD42" s="319"/>
      <c r="CE42" s="103">
        <f t="shared" si="33"/>
        <v>0</v>
      </c>
      <c r="CF42" s="319"/>
      <c r="CG42" s="319"/>
      <c r="CH42" s="103">
        <f t="shared" si="34"/>
        <v>0</v>
      </c>
      <c r="CI42" s="319"/>
      <c r="CJ42" s="319"/>
      <c r="CK42" s="103">
        <f t="shared" si="35"/>
        <v>0</v>
      </c>
      <c r="CL42" s="319"/>
      <c r="CM42" s="319"/>
      <c r="CN42" s="103">
        <f t="shared" si="36"/>
        <v>0</v>
      </c>
      <c r="CO42" s="319"/>
      <c r="CP42" s="319"/>
      <c r="CQ42" s="103">
        <f t="shared" si="37"/>
        <v>0</v>
      </c>
      <c r="CR42" s="294">
        <f t="shared" si="38"/>
        <v>15000000</v>
      </c>
      <c r="CS42" s="294">
        <f t="shared" si="38"/>
        <v>6730650</v>
      </c>
      <c r="CT42" s="294">
        <f t="shared" si="38"/>
        <v>-1380000</v>
      </c>
      <c r="CU42" s="82"/>
      <c r="CV42" s="82"/>
      <c r="CW42" s="107">
        <f t="shared" si="39"/>
        <v>0</v>
      </c>
      <c r="CX42" s="294">
        <f t="shared" si="211"/>
        <v>0</v>
      </c>
      <c r="CY42" s="294">
        <f t="shared" si="211"/>
        <v>0</v>
      </c>
      <c r="CZ42" s="29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15000000</v>
      </c>
      <c r="DK42" s="124">
        <f t="shared" si="43"/>
        <v>6730650</v>
      </c>
      <c r="DL42" s="124">
        <f t="shared" si="43"/>
        <v>-1380000</v>
      </c>
      <c r="DM42" s="302"/>
    </row>
    <row r="43" spans="1:117">
      <c r="A43" s="285">
        <v>36</v>
      </c>
      <c r="B43" s="292" t="s">
        <v>33</v>
      </c>
      <c r="C43" s="384">
        <v>12050000</v>
      </c>
      <c r="D43" s="384">
        <v>413800</v>
      </c>
      <c r="E43" s="103">
        <f t="shared" si="9"/>
        <v>-11636200</v>
      </c>
      <c r="F43" s="396">
        <v>97000000</v>
      </c>
      <c r="G43" s="396">
        <v>13099085</v>
      </c>
      <c r="H43" s="103">
        <f t="shared" si="10"/>
        <v>-83900915</v>
      </c>
      <c r="I43" s="384"/>
      <c r="J43" s="384"/>
      <c r="K43" s="103">
        <f t="shared" si="11"/>
        <v>0</v>
      </c>
      <c r="L43" s="384">
        <v>4000000</v>
      </c>
      <c r="M43" s="384">
        <v>514500</v>
      </c>
      <c r="N43" s="103">
        <f t="shared" si="12"/>
        <v>-3485500</v>
      </c>
      <c r="O43" s="109">
        <v>198000000</v>
      </c>
      <c r="P43" s="109">
        <v>142255164.90000001</v>
      </c>
      <c r="Q43" s="322">
        <v>0</v>
      </c>
      <c r="R43" s="396">
        <v>2700000</v>
      </c>
      <c r="S43" s="397">
        <v>1809570</v>
      </c>
      <c r="T43" s="103">
        <f t="shared" si="14"/>
        <v>-890430</v>
      </c>
      <c r="U43" s="109"/>
      <c r="V43" s="109"/>
      <c r="W43" s="322">
        <v>0</v>
      </c>
      <c r="X43" s="384">
        <v>3000000</v>
      </c>
      <c r="Y43" s="384">
        <v>330000</v>
      </c>
      <c r="Z43" s="103">
        <f t="shared" si="16"/>
        <v>-2670000</v>
      </c>
      <c r="AA43" s="384">
        <v>3000000</v>
      </c>
      <c r="AB43" s="384">
        <v>2779018</v>
      </c>
      <c r="AC43" s="103">
        <f t="shared" si="17"/>
        <v>-220982</v>
      </c>
      <c r="AD43" s="384">
        <v>3000000</v>
      </c>
      <c r="AE43" s="384">
        <v>2858520</v>
      </c>
      <c r="AF43" s="103">
        <f t="shared" si="18"/>
        <v>-141480</v>
      </c>
      <c r="AG43" s="384">
        <v>3000000</v>
      </c>
      <c r="AH43" s="384">
        <v>595870</v>
      </c>
      <c r="AI43" s="322">
        <f t="shared" si="119"/>
        <v>-2404130</v>
      </c>
      <c r="AJ43" s="384">
        <v>3000000</v>
      </c>
      <c r="AK43" s="384">
        <v>2969430</v>
      </c>
      <c r="AL43" s="322">
        <f t="shared" si="120"/>
        <v>-30570</v>
      </c>
      <c r="AM43" s="384">
        <v>3000000</v>
      </c>
      <c r="AN43" s="384">
        <v>1510600</v>
      </c>
      <c r="AO43" s="103">
        <f t="shared" si="57"/>
        <v>-1489400</v>
      </c>
      <c r="AP43" s="384">
        <v>3000000</v>
      </c>
      <c r="AQ43" s="384">
        <v>2239390</v>
      </c>
      <c r="AR43" s="103">
        <f t="shared" si="21"/>
        <v>-760610</v>
      </c>
      <c r="AS43" s="384">
        <v>2000000</v>
      </c>
      <c r="AT43" s="384">
        <v>1000000</v>
      </c>
      <c r="AU43" s="103">
        <f t="shared" si="22"/>
        <v>-1000000</v>
      </c>
      <c r="AV43" s="384">
        <v>3000000</v>
      </c>
      <c r="AW43" s="384">
        <v>651500</v>
      </c>
      <c r="AX43" s="103">
        <f t="shared" si="23"/>
        <v>-2348500</v>
      </c>
      <c r="AY43" s="384">
        <v>3000000</v>
      </c>
      <c r="AZ43" s="384">
        <v>999300</v>
      </c>
      <c r="BA43" s="103">
        <f t="shared" si="24"/>
        <v>-2000700</v>
      </c>
      <c r="BB43" s="384">
        <v>3000000</v>
      </c>
      <c r="BC43" s="384">
        <v>1290850</v>
      </c>
      <c r="BD43" s="103">
        <f t="shared" si="25"/>
        <v>-1709150</v>
      </c>
      <c r="BE43" s="384">
        <v>3000000</v>
      </c>
      <c r="BF43" s="384">
        <v>3000000</v>
      </c>
      <c r="BG43" s="103">
        <f t="shared" si="26"/>
        <v>0</v>
      </c>
      <c r="BH43" s="384">
        <v>3000000</v>
      </c>
      <c r="BI43" s="384">
        <v>2000000</v>
      </c>
      <c r="BJ43" s="103">
        <f t="shared" si="27"/>
        <v>-1000000</v>
      </c>
      <c r="BK43" s="384">
        <v>3000000</v>
      </c>
      <c r="BL43" s="384">
        <v>1651430</v>
      </c>
      <c r="BM43" s="322">
        <f t="shared" si="121"/>
        <v>-1348570</v>
      </c>
      <c r="BN43" s="424">
        <v>3000000</v>
      </c>
      <c r="BO43" s="424">
        <v>1162250</v>
      </c>
      <c r="BP43" s="322">
        <f t="shared" si="122"/>
        <v>-1837750</v>
      </c>
      <c r="BQ43" s="109"/>
      <c r="BR43" s="109"/>
      <c r="BS43" s="322">
        <v>0</v>
      </c>
      <c r="BT43" s="384">
        <v>3000000</v>
      </c>
      <c r="BU43" s="384">
        <v>200000</v>
      </c>
      <c r="BV43" s="103">
        <f t="shared" si="117"/>
        <v>-2800000</v>
      </c>
      <c r="BW43" s="396">
        <v>3000000</v>
      </c>
      <c r="BX43" s="396">
        <v>2909980</v>
      </c>
      <c r="BY43" s="322">
        <f t="shared" si="123"/>
        <v>-90020</v>
      </c>
      <c r="BZ43" s="384">
        <v>3000000</v>
      </c>
      <c r="CA43" s="384">
        <v>2992160</v>
      </c>
      <c r="CB43" s="103">
        <f t="shared" si="71"/>
        <v>-7840</v>
      </c>
      <c r="CC43" s="394">
        <v>3000000</v>
      </c>
      <c r="CD43" s="394">
        <v>3000000</v>
      </c>
      <c r="CE43" s="103">
        <f t="shared" si="33"/>
        <v>0</v>
      </c>
      <c r="CF43" s="394">
        <v>3000000</v>
      </c>
      <c r="CG43" s="394">
        <v>815000</v>
      </c>
      <c r="CH43" s="103">
        <f t="shared" si="34"/>
        <v>-2185000</v>
      </c>
      <c r="CI43" s="384">
        <v>3000000</v>
      </c>
      <c r="CJ43" s="384">
        <v>2664430</v>
      </c>
      <c r="CK43" s="103">
        <f t="shared" si="35"/>
        <v>-335570</v>
      </c>
      <c r="CL43" s="384">
        <v>3000000</v>
      </c>
      <c r="CM43" s="384">
        <v>686000</v>
      </c>
      <c r="CN43" s="103">
        <f t="shared" si="36"/>
        <v>-2314000</v>
      </c>
      <c r="CO43" s="109">
        <v>500000000</v>
      </c>
      <c r="CP43" s="109">
        <v>0</v>
      </c>
      <c r="CQ43" s="103">
        <f t="shared" si="37"/>
        <v>-500000000</v>
      </c>
      <c r="CR43" s="294">
        <f t="shared" si="38"/>
        <v>878750000</v>
      </c>
      <c r="CS43" s="294">
        <f t="shared" si="38"/>
        <v>196397847.90000001</v>
      </c>
      <c r="CT43" s="294">
        <f t="shared" si="38"/>
        <v>-626607317</v>
      </c>
      <c r="CU43" s="82"/>
      <c r="CV43" s="82"/>
      <c r="CW43" s="107">
        <f t="shared" si="39"/>
        <v>0</v>
      </c>
      <c r="CX43" s="294">
        <f t="shared" si="211"/>
        <v>0</v>
      </c>
      <c r="CY43" s="294">
        <f t="shared" si="211"/>
        <v>0</v>
      </c>
      <c r="CZ43" s="29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878750000</v>
      </c>
      <c r="DK43" s="124">
        <f t="shared" si="43"/>
        <v>196397847.90000001</v>
      </c>
      <c r="DL43" s="124">
        <f t="shared" si="43"/>
        <v>-626607317</v>
      </c>
      <c r="DM43" s="302"/>
    </row>
    <row r="44" spans="1:117" s="312" customFormat="1">
      <c r="A44" s="299">
        <v>37</v>
      </c>
      <c r="B44" s="310" t="s">
        <v>38</v>
      </c>
      <c r="C44" s="163">
        <f>SUM(C45:C47)</f>
        <v>3000000</v>
      </c>
      <c r="D44" s="163">
        <f t="shared" ref="D44:X44" si="212">SUM(D45:D47)</f>
        <v>1350000</v>
      </c>
      <c r="E44" s="163">
        <f t="shared" si="212"/>
        <v>-1650000</v>
      </c>
      <c r="F44" s="163">
        <f t="shared" si="212"/>
        <v>2750000</v>
      </c>
      <c r="G44" s="163">
        <f t="shared" si="212"/>
        <v>1752400</v>
      </c>
      <c r="H44" s="103">
        <f t="shared" si="10"/>
        <v>-997600</v>
      </c>
      <c r="I44" s="163">
        <f t="shared" ref="I44:J44" si="213">SUM(I45:I47)</f>
        <v>0</v>
      </c>
      <c r="J44" s="163">
        <f t="shared" si="213"/>
        <v>0</v>
      </c>
      <c r="K44" s="103">
        <f t="shared" si="11"/>
        <v>0</v>
      </c>
      <c r="L44" s="163">
        <f t="shared" ref="L44:M44" si="214">SUM(L45:L47)</f>
        <v>600000</v>
      </c>
      <c r="M44" s="163">
        <f t="shared" si="214"/>
        <v>0</v>
      </c>
      <c r="N44" s="103">
        <f t="shared" si="12"/>
        <v>-600000</v>
      </c>
      <c r="O44" s="163">
        <f t="shared" si="212"/>
        <v>1050000</v>
      </c>
      <c r="P44" s="163">
        <f t="shared" si="212"/>
        <v>0</v>
      </c>
      <c r="Q44" s="163">
        <f t="shared" si="212"/>
        <v>0</v>
      </c>
      <c r="R44" s="163">
        <f t="shared" si="212"/>
        <v>0</v>
      </c>
      <c r="S44" s="163">
        <f t="shared" si="212"/>
        <v>0</v>
      </c>
      <c r="T44" s="103">
        <f t="shared" si="14"/>
        <v>0</v>
      </c>
      <c r="U44" s="163">
        <f t="shared" si="212"/>
        <v>0</v>
      </c>
      <c r="V44" s="163">
        <f t="shared" si="212"/>
        <v>0</v>
      </c>
      <c r="W44" s="163">
        <f t="shared" si="212"/>
        <v>0</v>
      </c>
      <c r="X44" s="163">
        <f t="shared" si="212"/>
        <v>0</v>
      </c>
      <c r="Y44" s="163">
        <f>SUM(Y45:Y47)</f>
        <v>0</v>
      </c>
      <c r="Z44" s="103">
        <f t="shared" si="16"/>
        <v>0</v>
      </c>
      <c r="AA44" s="163"/>
      <c r="AB44" s="163"/>
      <c r="AC44" s="103">
        <f t="shared" si="17"/>
        <v>0</v>
      </c>
      <c r="AD44" s="163">
        <f t="shared" ref="AD44:AE44" si="215">SUM(AD45:AD47)</f>
        <v>0</v>
      </c>
      <c r="AE44" s="163">
        <f t="shared" si="215"/>
        <v>0</v>
      </c>
      <c r="AF44" s="103">
        <f t="shared" si="18"/>
        <v>0</v>
      </c>
      <c r="AG44" s="163">
        <f t="shared" ref="AG44:AH44" si="216">SUM(AG45:AG47)</f>
        <v>0</v>
      </c>
      <c r="AH44" s="163">
        <f t="shared" si="216"/>
        <v>0</v>
      </c>
      <c r="AI44" s="322">
        <f t="shared" si="119"/>
        <v>0</v>
      </c>
      <c r="AJ44" s="163">
        <f t="shared" ref="AJ44:AK44" si="217">SUM(AJ45:AJ47)</f>
        <v>0</v>
      </c>
      <c r="AK44" s="163">
        <f t="shared" si="217"/>
        <v>0</v>
      </c>
      <c r="AL44" s="322">
        <f t="shared" si="120"/>
        <v>0</v>
      </c>
      <c r="AM44" s="163">
        <f t="shared" ref="AM44:AN44" si="218">SUM(AM45:AM47)</f>
        <v>0</v>
      </c>
      <c r="AN44" s="163">
        <f t="shared" si="218"/>
        <v>0</v>
      </c>
      <c r="AO44" s="103">
        <f t="shared" si="57"/>
        <v>0</v>
      </c>
      <c r="AP44" s="163">
        <f t="shared" ref="AP44:AQ44" si="219">SUM(AP45:AP47)</f>
        <v>0</v>
      </c>
      <c r="AQ44" s="163">
        <f t="shared" si="219"/>
        <v>0</v>
      </c>
      <c r="AR44" s="103">
        <f t="shared" si="21"/>
        <v>0</v>
      </c>
      <c r="AS44" s="163">
        <f t="shared" ref="AS44:AT44" si="220">SUM(AS45:AS47)</f>
        <v>0</v>
      </c>
      <c r="AT44" s="163">
        <f t="shared" si="220"/>
        <v>0</v>
      </c>
      <c r="AU44" s="103">
        <f t="shared" si="22"/>
        <v>0</v>
      </c>
      <c r="AV44" s="163">
        <f t="shared" ref="AV44:AW44" si="221">SUM(AV45:AV47)</f>
        <v>0</v>
      </c>
      <c r="AW44" s="163">
        <f t="shared" si="221"/>
        <v>0</v>
      </c>
      <c r="AX44" s="103">
        <f t="shared" si="23"/>
        <v>0</v>
      </c>
      <c r="AY44" s="163">
        <f t="shared" ref="AY44:AZ44" si="222">SUM(AY45:AY47)</f>
        <v>0</v>
      </c>
      <c r="AZ44" s="163">
        <f t="shared" si="222"/>
        <v>0</v>
      </c>
      <c r="BA44" s="103">
        <f t="shared" si="24"/>
        <v>0</v>
      </c>
      <c r="BB44" s="163">
        <f t="shared" ref="BB44:BC44" si="223">SUM(BB45:BB47)</f>
        <v>0</v>
      </c>
      <c r="BC44" s="163">
        <f t="shared" si="223"/>
        <v>0</v>
      </c>
      <c r="BD44" s="103">
        <f t="shared" si="25"/>
        <v>0</v>
      </c>
      <c r="BE44" s="163">
        <f t="shared" ref="BE44:BF44" si="224">SUM(BE45:BE47)</f>
        <v>0</v>
      </c>
      <c r="BF44" s="163">
        <f t="shared" si="224"/>
        <v>0</v>
      </c>
      <c r="BG44" s="103">
        <f t="shared" si="26"/>
        <v>0</v>
      </c>
      <c r="BH44" s="163">
        <f t="shared" ref="BH44:BI44" si="225">SUM(BH45:BH47)</f>
        <v>0</v>
      </c>
      <c r="BI44" s="163">
        <f t="shared" si="225"/>
        <v>0</v>
      </c>
      <c r="BJ44" s="103">
        <f t="shared" si="27"/>
        <v>0</v>
      </c>
      <c r="BK44" s="163">
        <f t="shared" ref="BK44:BL44" si="226">SUM(BK45:BK47)</f>
        <v>0</v>
      </c>
      <c r="BL44" s="163">
        <f t="shared" si="226"/>
        <v>0</v>
      </c>
      <c r="BM44" s="322">
        <f t="shared" si="121"/>
        <v>0</v>
      </c>
      <c r="BN44" s="109">
        <f t="shared" ref="BN44:BO44" si="227">SUM(BN45:BN47)</f>
        <v>0</v>
      </c>
      <c r="BO44" s="163">
        <f t="shared" si="227"/>
        <v>0</v>
      </c>
      <c r="BP44" s="322">
        <f t="shared" si="122"/>
        <v>0</v>
      </c>
      <c r="BQ44" s="163">
        <f t="shared" ref="BQ44:BX44" si="228">SUM(BQ45:BQ47)</f>
        <v>0</v>
      </c>
      <c r="BR44" s="163">
        <f t="shared" si="228"/>
        <v>0</v>
      </c>
      <c r="BS44" s="163">
        <f t="shared" si="228"/>
        <v>0</v>
      </c>
      <c r="BT44" s="163">
        <f t="shared" si="228"/>
        <v>0</v>
      </c>
      <c r="BU44" s="163">
        <f t="shared" si="228"/>
        <v>0</v>
      </c>
      <c r="BV44" s="163">
        <f t="shared" si="228"/>
        <v>0</v>
      </c>
      <c r="BW44" s="163">
        <f t="shared" si="228"/>
        <v>0</v>
      </c>
      <c r="BX44" s="163">
        <f t="shared" si="228"/>
        <v>0</v>
      </c>
      <c r="BY44" s="322">
        <f t="shared" si="123"/>
        <v>0</v>
      </c>
      <c r="BZ44" s="163">
        <f t="shared" ref="BZ44:CA44" si="229">SUM(BZ45:BZ47)</f>
        <v>0</v>
      </c>
      <c r="CA44" s="163">
        <f t="shared" si="229"/>
        <v>0</v>
      </c>
      <c r="CB44" s="103">
        <f t="shared" si="71"/>
        <v>0</v>
      </c>
      <c r="CC44" s="163">
        <f t="shared" ref="CC44:CD44" si="230">SUM(CC45:CC47)</f>
        <v>0</v>
      </c>
      <c r="CD44" s="163">
        <f t="shared" si="230"/>
        <v>0</v>
      </c>
      <c r="CE44" s="103">
        <f t="shared" si="33"/>
        <v>0</v>
      </c>
      <c r="CF44" s="163">
        <f t="shared" ref="CF44:CG44" si="231">SUM(CF45:CF47)</f>
        <v>0</v>
      </c>
      <c r="CG44" s="163">
        <f t="shared" si="231"/>
        <v>0</v>
      </c>
      <c r="CH44" s="103">
        <f t="shared" si="34"/>
        <v>0</v>
      </c>
      <c r="CI44" s="163">
        <f t="shared" ref="CI44:CJ44" si="232">SUM(CI45:CI47)</f>
        <v>0</v>
      </c>
      <c r="CJ44" s="163">
        <f t="shared" si="232"/>
        <v>0</v>
      </c>
      <c r="CK44" s="103">
        <f t="shared" si="35"/>
        <v>0</v>
      </c>
      <c r="CL44" s="163">
        <f t="shared" ref="CL44:CM44" si="233">SUM(CL45:CL47)</f>
        <v>0</v>
      </c>
      <c r="CM44" s="163">
        <f t="shared" si="233"/>
        <v>0</v>
      </c>
      <c r="CN44" s="103">
        <f t="shared" si="36"/>
        <v>0</v>
      </c>
      <c r="CO44" s="163">
        <f t="shared" ref="CO44:CP44" si="234">SUM(CO45:CO47)</f>
        <v>0</v>
      </c>
      <c r="CP44" s="163">
        <f t="shared" si="234"/>
        <v>0</v>
      </c>
      <c r="CQ44" s="103">
        <f t="shared" si="37"/>
        <v>0</v>
      </c>
      <c r="CR44" s="306">
        <f t="shared" si="38"/>
        <v>7400000</v>
      </c>
      <c r="CS44" s="306">
        <f t="shared" si="38"/>
        <v>3102400</v>
      </c>
      <c r="CT44" s="306">
        <f t="shared" si="38"/>
        <v>-3247600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06">
        <f t="shared" si="40"/>
        <v>0</v>
      </c>
      <c r="CY44" s="306">
        <f t="shared" si="40"/>
        <v>0</v>
      </c>
      <c r="CZ44" s="30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00">
        <f t="shared" si="42"/>
        <v>0</v>
      </c>
      <c r="DH44" s="300">
        <f t="shared" si="42"/>
        <v>0</v>
      </c>
      <c r="DI44" s="300">
        <f t="shared" si="42"/>
        <v>0</v>
      </c>
      <c r="DJ44" s="300">
        <f t="shared" si="43"/>
        <v>7400000</v>
      </c>
      <c r="DK44" s="300">
        <f t="shared" si="43"/>
        <v>3102400</v>
      </c>
      <c r="DL44" s="300">
        <f t="shared" si="43"/>
        <v>-3247600</v>
      </c>
      <c r="DM44" s="291"/>
    </row>
    <row r="45" spans="1:117">
      <c r="A45" s="285">
        <v>38</v>
      </c>
      <c r="B45" s="292" t="s">
        <v>40</v>
      </c>
      <c r="C45" s="319"/>
      <c r="D45" s="319"/>
      <c r="E45" s="103">
        <f t="shared" si="9"/>
        <v>0</v>
      </c>
      <c r="F45" s="319"/>
      <c r="G45" s="319"/>
      <c r="H45" s="103">
        <f t="shared" si="10"/>
        <v>0</v>
      </c>
      <c r="I45" s="319"/>
      <c r="J45" s="319"/>
      <c r="K45" s="103">
        <f t="shared" si="11"/>
        <v>0</v>
      </c>
      <c r="L45" s="319"/>
      <c r="M45" s="319"/>
      <c r="N45" s="103">
        <f t="shared" si="12"/>
        <v>0</v>
      </c>
      <c r="O45" s="319"/>
      <c r="P45" s="319"/>
      <c r="Q45" s="323">
        <v>0</v>
      </c>
      <c r="R45" s="319"/>
      <c r="S45" s="319"/>
      <c r="T45" s="103">
        <f t="shared" si="14"/>
        <v>0</v>
      </c>
      <c r="U45" s="319"/>
      <c r="V45" s="319"/>
      <c r="W45" s="323">
        <v>0</v>
      </c>
      <c r="X45" s="319"/>
      <c r="Y45" s="319"/>
      <c r="Z45" s="103">
        <f t="shared" si="16"/>
        <v>0</v>
      </c>
      <c r="AA45" s="319"/>
      <c r="AB45" s="319"/>
      <c r="AC45" s="103">
        <f t="shared" si="17"/>
        <v>0</v>
      </c>
      <c r="AD45" s="319"/>
      <c r="AE45" s="319"/>
      <c r="AF45" s="103">
        <f t="shared" si="18"/>
        <v>0</v>
      </c>
      <c r="AG45" s="319"/>
      <c r="AH45" s="319"/>
      <c r="AI45" s="322">
        <f t="shared" si="119"/>
        <v>0</v>
      </c>
      <c r="AJ45" s="319"/>
      <c r="AK45" s="319"/>
      <c r="AL45" s="322">
        <f t="shared" si="120"/>
        <v>0</v>
      </c>
      <c r="AM45" s="319"/>
      <c r="AN45" s="319"/>
      <c r="AO45" s="103">
        <f t="shared" si="57"/>
        <v>0</v>
      </c>
      <c r="AP45" s="319"/>
      <c r="AQ45" s="319"/>
      <c r="AR45" s="103">
        <f t="shared" si="21"/>
        <v>0</v>
      </c>
      <c r="AS45" s="319"/>
      <c r="AT45" s="319"/>
      <c r="AU45" s="103">
        <f t="shared" si="22"/>
        <v>0</v>
      </c>
      <c r="AV45" s="319"/>
      <c r="AW45" s="319"/>
      <c r="AX45" s="103">
        <f t="shared" si="23"/>
        <v>0</v>
      </c>
      <c r="AY45" s="319"/>
      <c r="AZ45" s="319"/>
      <c r="BA45" s="103">
        <f t="shared" si="24"/>
        <v>0</v>
      </c>
      <c r="BB45" s="319"/>
      <c r="BC45" s="319"/>
      <c r="BD45" s="103">
        <f t="shared" si="25"/>
        <v>0</v>
      </c>
      <c r="BE45" s="319"/>
      <c r="BF45" s="319"/>
      <c r="BG45" s="103">
        <f t="shared" si="26"/>
        <v>0</v>
      </c>
      <c r="BH45" s="319"/>
      <c r="BI45" s="319"/>
      <c r="BJ45" s="103">
        <f t="shared" si="27"/>
        <v>0</v>
      </c>
      <c r="BK45" s="319"/>
      <c r="BL45" s="319"/>
      <c r="BM45" s="322">
        <f t="shared" si="121"/>
        <v>0</v>
      </c>
      <c r="BN45" s="109"/>
      <c r="BO45" s="319"/>
      <c r="BP45" s="322">
        <f t="shared" si="122"/>
        <v>0</v>
      </c>
      <c r="BQ45" s="319"/>
      <c r="BR45" s="319"/>
      <c r="BS45" s="323">
        <v>0</v>
      </c>
      <c r="BT45" s="319"/>
      <c r="BU45" s="319"/>
      <c r="BV45" s="103">
        <f t="shared" si="117"/>
        <v>0</v>
      </c>
      <c r="BW45" s="319"/>
      <c r="BX45" s="319"/>
      <c r="BY45" s="322">
        <f t="shared" si="123"/>
        <v>0</v>
      </c>
      <c r="BZ45" s="319"/>
      <c r="CA45" s="319"/>
      <c r="CB45" s="103">
        <f t="shared" si="71"/>
        <v>0</v>
      </c>
      <c r="CC45" s="319"/>
      <c r="CD45" s="319"/>
      <c r="CE45" s="103">
        <f t="shared" si="33"/>
        <v>0</v>
      </c>
      <c r="CF45" s="319"/>
      <c r="CG45" s="319"/>
      <c r="CH45" s="103">
        <f t="shared" si="34"/>
        <v>0</v>
      </c>
      <c r="CI45" s="319"/>
      <c r="CJ45" s="319"/>
      <c r="CK45" s="103">
        <f t="shared" si="35"/>
        <v>0</v>
      </c>
      <c r="CL45" s="319"/>
      <c r="CM45" s="319"/>
      <c r="CN45" s="103">
        <f t="shared" si="36"/>
        <v>0</v>
      </c>
      <c r="CO45" s="319"/>
      <c r="CP45" s="319"/>
      <c r="CQ45" s="103">
        <f t="shared" si="37"/>
        <v>0</v>
      </c>
      <c r="CR45" s="294">
        <f t="shared" si="38"/>
        <v>0</v>
      </c>
      <c r="CS45" s="294">
        <f t="shared" si="38"/>
        <v>0</v>
      </c>
      <c r="CT45" s="294">
        <f t="shared" si="38"/>
        <v>0</v>
      </c>
      <c r="CU45" s="82"/>
      <c r="CV45" s="82"/>
      <c r="CW45" s="107">
        <f t="shared" si="39"/>
        <v>0</v>
      </c>
      <c r="CX45" s="294">
        <f t="shared" ref="CX45:CZ47" si="235">SUM(CU45)</f>
        <v>0</v>
      </c>
      <c r="CY45" s="294">
        <f t="shared" si="235"/>
        <v>0</v>
      </c>
      <c r="CZ45" s="294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02"/>
    </row>
    <row r="46" spans="1:117">
      <c r="A46" s="285">
        <v>39</v>
      </c>
      <c r="B46" s="292" t="s">
        <v>39</v>
      </c>
      <c r="C46" s="384">
        <v>3000000</v>
      </c>
      <c r="D46" s="384">
        <v>1350000</v>
      </c>
      <c r="E46" s="103">
        <f t="shared" si="9"/>
        <v>-1650000</v>
      </c>
      <c r="F46" s="396">
        <v>2750000</v>
      </c>
      <c r="G46" s="397">
        <v>1752400</v>
      </c>
      <c r="H46" s="103">
        <f t="shared" si="10"/>
        <v>-997600</v>
      </c>
      <c r="I46" s="384"/>
      <c r="J46" s="384"/>
      <c r="K46" s="103">
        <f t="shared" si="11"/>
        <v>0</v>
      </c>
      <c r="L46" s="396">
        <v>600000</v>
      </c>
      <c r="M46" s="397">
        <v>0</v>
      </c>
      <c r="N46" s="103">
        <f t="shared" si="12"/>
        <v>-600000</v>
      </c>
      <c r="O46" s="319">
        <v>1050000</v>
      </c>
      <c r="P46" s="319">
        <v>0</v>
      </c>
      <c r="Q46" s="323">
        <v>0</v>
      </c>
      <c r="R46" s="319"/>
      <c r="S46" s="319"/>
      <c r="T46" s="103">
        <f t="shared" si="14"/>
        <v>0</v>
      </c>
      <c r="U46" s="319">
        <v>0</v>
      </c>
      <c r="V46" s="319"/>
      <c r="W46" s="323">
        <v>0</v>
      </c>
      <c r="X46" s="319">
        <v>0</v>
      </c>
      <c r="Y46" s="319"/>
      <c r="Z46" s="103">
        <f t="shared" si="16"/>
        <v>0</v>
      </c>
      <c r="AA46" s="319"/>
      <c r="AB46" s="319"/>
      <c r="AC46" s="103">
        <f t="shared" si="17"/>
        <v>0</v>
      </c>
      <c r="AD46" s="319"/>
      <c r="AE46" s="319"/>
      <c r="AF46" s="103">
        <f t="shared" si="18"/>
        <v>0</v>
      </c>
      <c r="AG46" s="319"/>
      <c r="AH46" s="319"/>
      <c r="AI46" s="322">
        <f t="shared" si="119"/>
        <v>0</v>
      </c>
      <c r="AJ46" s="319"/>
      <c r="AK46" s="319"/>
      <c r="AL46" s="322">
        <f t="shared" si="120"/>
        <v>0</v>
      </c>
      <c r="AM46" s="319"/>
      <c r="AN46" s="319"/>
      <c r="AO46" s="103">
        <f t="shared" si="57"/>
        <v>0</v>
      </c>
      <c r="AP46" s="319"/>
      <c r="AQ46" s="319"/>
      <c r="AR46" s="103">
        <f t="shared" si="21"/>
        <v>0</v>
      </c>
      <c r="AS46" s="319">
        <v>0</v>
      </c>
      <c r="AT46" s="319"/>
      <c r="AU46" s="103">
        <f t="shared" si="22"/>
        <v>0</v>
      </c>
      <c r="AV46" s="319"/>
      <c r="AW46" s="319"/>
      <c r="AX46" s="103">
        <f t="shared" si="23"/>
        <v>0</v>
      </c>
      <c r="AY46" s="319"/>
      <c r="AZ46" s="319"/>
      <c r="BA46" s="103">
        <f t="shared" si="24"/>
        <v>0</v>
      </c>
      <c r="BB46" s="319"/>
      <c r="BC46" s="319"/>
      <c r="BD46" s="103">
        <f t="shared" si="25"/>
        <v>0</v>
      </c>
      <c r="BE46" s="319"/>
      <c r="BF46" s="319"/>
      <c r="BG46" s="103">
        <f t="shared" si="26"/>
        <v>0</v>
      </c>
      <c r="BH46" s="319"/>
      <c r="BI46" s="319"/>
      <c r="BJ46" s="103">
        <f t="shared" si="27"/>
        <v>0</v>
      </c>
      <c r="BK46" s="319"/>
      <c r="BL46" s="319"/>
      <c r="BM46" s="322">
        <f t="shared" si="121"/>
        <v>0</v>
      </c>
      <c r="BN46" s="109"/>
      <c r="BO46" s="319"/>
      <c r="BP46" s="322">
        <f t="shared" si="122"/>
        <v>0</v>
      </c>
      <c r="BQ46" s="319"/>
      <c r="BR46" s="319"/>
      <c r="BS46" s="323">
        <v>0</v>
      </c>
      <c r="BT46" s="319"/>
      <c r="BU46" s="319"/>
      <c r="BV46" s="103">
        <f t="shared" si="117"/>
        <v>0</v>
      </c>
      <c r="BW46" s="319"/>
      <c r="BX46" s="319"/>
      <c r="BY46" s="322">
        <f t="shared" si="123"/>
        <v>0</v>
      </c>
      <c r="BZ46" s="319"/>
      <c r="CA46" s="319"/>
      <c r="CB46" s="103">
        <f t="shared" si="71"/>
        <v>0</v>
      </c>
      <c r="CC46" s="319">
        <v>0</v>
      </c>
      <c r="CD46" s="319"/>
      <c r="CE46" s="103">
        <f t="shared" si="33"/>
        <v>0</v>
      </c>
      <c r="CF46" s="319"/>
      <c r="CG46" s="319"/>
      <c r="CH46" s="103">
        <f t="shared" si="34"/>
        <v>0</v>
      </c>
      <c r="CI46" s="319"/>
      <c r="CJ46" s="319"/>
      <c r="CK46" s="103">
        <f t="shared" si="35"/>
        <v>0</v>
      </c>
      <c r="CL46" s="319">
        <v>0</v>
      </c>
      <c r="CM46" s="319"/>
      <c r="CN46" s="103">
        <f t="shared" si="36"/>
        <v>0</v>
      </c>
      <c r="CO46" s="319"/>
      <c r="CP46" s="319"/>
      <c r="CQ46" s="103">
        <f t="shared" si="37"/>
        <v>0</v>
      </c>
      <c r="CR46" s="294">
        <f t="shared" si="38"/>
        <v>7400000</v>
      </c>
      <c r="CS46" s="294">
        <f t="shared" si="38"/>
        <v>3102400</v>
      </c>
      <c r="CT46" s="294">
        <f t="shared" si="38"/>
        <v>-3247600</v>
      </c>
      <c r="CU46" s="82"/>
      <c r="CV46" s="82"/>
      <c r="CW46" s="107">
        <f t="shared" si="39"/>
        <v>0</v>
      </c>
      <c r="CX46" s="294">
        <f t="shared" si="235"/>
        <v>0</v>
      </c>
      <c r="CY46" s="294">
        <f t="shared" si="235"/>
        <v>0</v>
      </c>
      <c r="CZ46" s="294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7400000</v>
      </c>
      <c r="DK46" s="124">
        <f t="shared" si="43"/>
        <v>3102400</v>
      </c>
      <c r="DL46" s="124">
        <f t="shared" si="43"/>
        <v>-3247600</v>
      </c>
      <c r="DM46" s="302"/>
    </row>
    <row r="47" spans="1:117">
      <c r="A47" s="285">
        <v>40</v>
      </c>
      <c r="B47" s="292" t="s">
        <v>42</v>
      </c>
      <c r="C47" s="319"/>
      <c r="D47" s="319"/>
      <c r="E47" s="103">
        <f t="shared" si="9"/>
        <v>0</v>
      </c>
      <c r="F47" s="319"/>
      <c r="G47" s="319"/>
      <c r="H47" s="103">
        <f t="shared" si="10"/>
        <v>0</v>
      </c>
      <c r="I47" s="319"/>
      <c r="J47" s="319"/>
      <c r="K47" s="103">
        <f t="shared" si="11"/>
        <v>0</v>
      </c>
      <c r="L47" s="319"/>
      <c r="M47" s="319"/>
      <c r="N47" s="103">
        <f t="shared" si="12"/>
        <v>0</v>
      </c>
      <c r="O47" s="319"/>
      <c r="P47" s="319"/>
      <c r="Q47" s="323">
        <v>0</v>
      </c>
      <c r="R47" s="319"/>
      <c r="S47" s="319"/>
      <c r="T47" s="103">
        <f t="shared" si="14"/>
        <v>0</v>
      </c>
      <c r="U47" s="319"/>
      <c r="V47" s="319"/>
      <c r="W47" s="323">
        <v>0</v>
      </c>
      <c r="X47" s="319"/>
      <c r="Y47" s="319"/>
      <c r="Z47" s="103">
        <f t="shared" si="16"/>
        <v>0</v>
      </c>
      <c r="AA47" s="319"/>
      <c r="AB47" s="319"/>
      <c r="AC47" s="103">
        <f t="shared" si="17"/>
        <v>0</v>
      </c>
      <c r="AD47" s="319"/>
      <c r="AE47" s="319"/>
      <c r="AF47" s="103">
        <f t="shared" si="18"/>
        <v>0</v>
      </c>
      <c r="AG47" s="319"/>
      <c r="AH47" s="319"/>
      <c r="AI47" s="322">
        <f t="shared" si="119"/>
        <v>0</v>
      </c>
      <c r="AJ47" s="319"/>
      <c r="AK47" s="319"/>
      <c r="AL47" s="322">
        <f t="shared" si="120"/>
        <v>0</v>
      </c>
      <c r="AM47" s="319"/>
      <c r="AN47" s="319"/>
      <c r="AO47" s="103">
        <f t="shared" si="57"/>
        <v>0</v>
      </c>
      <c r="AP47" s="319"/>
      <c r="AQ47" s="319"/>
      <c r="AR47" s="103">
        <f t="shared" si="21"/>
        <v>0</v>
      </c>
      <c r="AS47" s="319"/>
      <c r="AT47" s="319"/>
      <c r="AU47" s="103">
        <f t="shared" si="22"/>
        <v>0</v>
      </c>
      <c r="AV47" s="319"/>
      <c r="AW47" s="319"/>
      <c r="AX47" s="103">
        <f t="shared" si="23"/>
        <v>0</v>
      </c>
      <c r="AY47" s="319"/>
      <c r="AZ47" s="319"/>
      <c r="BA47" s="103">
        <f t="shared" si="24"/>
        <v>0</v>
      </c>
      <c r="BB47" s="319"/>
      <c r="BC47" s="319"/>
      <c r="BD47" s="103">
        <f t="shared" si="25"/>
        <v>0</v>
      </c>
      <c r="BE47" s="319"/>
      <c r="BF47" s="319"/>
      <c r="BG47" s="103">
        <f t="shared" si="26"/>
        <v>0</v>
      </c>
      <c r="BH47" s="319"/>
      <c r="BI47" s="319"/>
      <c r="BJ47" s="103">
        <f t="shared" si="27"/>
        <v>0</v>
      </c>
      <c r="BK47" s="319"/>
      <c r="BL47" s="319"/>
      <c r="BM47" s="322">
        <f t="shared" si="121"/>
        <v>0</v>
      </c>
      <c r="BN47" s="109"/>
      <c r="BO47" s="319"/>
      <c r="BP47" s="322">
        <f t="shared" si="122"/>
        <v>0</v>
      </c>
      <c r="BQ47" s="319"/>
      <c r="BR47" s="319"/>
      <c r="BS47" s="323">
        <v>0</v>
      </c>
      <c r="BT47" s="319"/>
      <c r="BU47" s="319"/>
      <c r="BV47" s="103">
        <f t="shared" si="117"/>
        <v>0</v>
      </c>
      <c r="BW47" s="319"/>
      <c r="BX47" s="319"/>
      <c r="BY47" s="322">
        <f t="shared" si="123"/>
        <v>0</v>
      </c>
      <c r="BZ47" s="319"/>
      <c r="CA47" s="319"/>
      <c r="CB47" s="103">
        <f t="shared" si="71"/>
        <v>0</v>
      </c>
      <c r="CC47" s="319"/>
      <c r="CD47" s="319"/>
      <c r="CE47" s="103">
        <f t="shared" si="33"/>
        <v>0</v>
      </c>
      <c r="CF47" s="319"/>
      <c r="CG47" s="319"/>
      <c r="CH47" s="103">
        <f t="shared" si="34"/>
        <v>0</v>
      </c>
      <c r="CI47" s="319"/>
      <c r="CJ47" s="319"/>
      <c r="CK47" s="103">
        <f t="shared" si="35"/>
        <v>0</v>
      </c>
      <c r="CL47" s="319"/>
      <c r="CM47" s="319"/>
      <c r="CN47" s="103">
        <f t="shared" si="36"/>
        <v>0</v>
      </c>
      <c r="CO47" s="319"/>
      <c r="CP47" s="319"/>
      <c r="CQ47" s="103">
        <f t="shared" si="37"/>
        <v>0</v>
      </c>
      <c r="CR47" s="294">
        <f t="shared" si="38"/>
        <v>0</v>
      </c>
      <c r="CS47" s="294">
        <f t="shared" si="38"/>
        <v>0</v>
      </c>
      <c r="CT47" s="294">
        <f t="shared" si="38"/>
        <v>0</v>
      </c>
      <c r="CU47" s="82"/>
      <c r="CV47" s="82"/>
      <c r="CW47" s="107">
        <f t="shared" si="39"/>
        <v>0</v>
      </c>
      <c r="CX47" s="294">
        <f t="shared" si="235"/>
        <v>0</v>
      </c>
      <c r="CY47" s="294">
        <f t="shared" si="235"/>
        <v>0</v>
      </c>
      <c r="CZ47" s="294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02"/>
    </row>
    <row r="48" spans="1:117" s="312" customFormat="1" ht="22.5">
      <c r="A48" s="299">
        <v>41</v>
      </c>
      <c r="B48" s="310" t="s">
        <v>43</v>
      </c>
      <c r="C48" s="163">
        <f>SUM(C49:C57)</f>
        <v>41255000</v>
      </c>
      <c r="D48" s="163">
        <f t="shared" ref="D48:Y48" si="236">SUM(D49:D57)</f>
        <v>26603884</v>
      </c>
      <c r="E48" s="163">
        <f t="shared" si="236"/>
        <v>-14651116</v>
      </c>
      <c r="F48" s="163">
        <f t="shared" si="236"/>
        <v>275981200</v>
      </c>
      <c r="G48" s="163">
        <f>SUM(G49:G57)</f>
        <v>214772784</v>
      </c>
      <c r="H48" s="103">
        <f t="shared" si="10"/>
        <v>-61208416</v>
      </c>
      <c r="I48" s="163">
        <f t="shared" ref="I48:J48" si="237">SUM(I49:I57)</f>
        <v>10000000</v>
      </c>
      <c r="J48" s="163">
        <f t="shared" si="237"/>
        <v>629600</v>
      </c>
      <c r="K48" s="103">
        <f t="shared" si="11"/>
        <v>-9370400</v>
      </c>
      <c r="L48" s="163">
        <f t="shared" ref="L48:M48" si="238">SUM(L49:L57)</f>
        <v>1845000</v>
      </c>
      <c r="M48" s="163">
        <f t="shared" si="238"/>
        <v>227786</v>
      </c>
      <c r="N48" s="103">
        <f t="shared" si="12"/>
        <v>-1617214</v>
      </c>
      <c r="O48" s="163">
        <f t="shared" si="236"/>
        <v>396377200</v>
      </c>
      <c r="P48" s="163">
        <f t="shared" si="236"/>
        <v>334175302.31</v>
      </c>
      <c r="Q48" s="163">
        <f t="shared" si="236"/>
        <v>0</v>
      </c>
      <c r="R48" s="163">
        <f t="shared" si="236"/>
        <v>19421100</v>
      </c>
      <c r="S48" s="163">
        <f t="shared" si="236"/>
        <v>7351290.5300000003</v>
      </c>
      <c r="T48" s="103">
        <f t="shared" si="14"/>
        <v>-12069809.469999999</v>
      </c>
      <c r="U48" s="163">
        <f t="shared" si="236"/>
        <v>0</v>
      </c>
      <c r="V48" s="163">
        <f t="shared" si="236"/>
        <v>0</v>
      </c>
      <c r="W48" s="163">
        <f t="shared" si="236"/>
        <v>0</v>
      </c>
      <c r="X48" s="163">
        <f t="shared" si="236"/>
        <v>0</v>
      </c>
      <c r="Y48" s="163">
        <f t="shared" si="236"/>
        <v>0</v>
      </c>
      <c r="Z48" s="103">
        <f t="shared" si="16"/>
        <v>0</v>
      </c>
      <c r="AA48" s="163">
        <f t="shared" ref="AA48:AB48" si="239">SUM(AA49:AA57)</f>
        <v>0</v>
      </c>
      <c r="AB48" s="163">
        <f t="shared" si="239"/>
        <v>0</v>
      </c>
      <c r="AC48" s="103">
        <f t="shared" si="17"/>
        <v>0</v>
      </c>
      <c r="AD48" s="163">
        <f t="shared" ref="AD48:AE48" si="240">SUM(AD49:AD57)</f>
        <v>0</v>
      </c>
      <c r="AE48" s="163">
        <f t="shared" si="240"/>
        <v>0</v>
      </c>
      <c r="AF48" s="103">
        <f t="shared" si="18"/>
        <v>0</v>
      </c>
      <c r="AG48" s="163">
        <f t="shared" ref="AG48:AH48" si="241">SUM(AG49:AG57)</f>
        <v>0</v>
      </c>
      <c r="AH48" s="163">
        <f t="shared" si="241"/>
        <v>0</v>
      </c>
      <c r="AI48" s="322">
        <f t="shared" si="119"/>
        <v>0</v>
      </c>
      <c r="AJ48" s="163">
        <f t="shared" ref="AJ48:AK48" si="242">SUM(AJ49:AJ57)</f>
        <v>0</v>
      </c>
      <c r="AK48" s="163">
        <f t="shared" si="242"/>
        <v>0</v>
      </c>
      <c r="AL48" s="322">
        <f t="shared" si="120"/>
        <v>0</v>
      </c>
      <c r="AM48" s="163">
        <f t="shared" ref="AM48:AN48" si="243">SUM(AM49:AM57)</f>
        <v>0</v>
      </c>
      <c r="AN48" s="163">
        <f t="shared" si="243"/>
        <v>0</v>
      </c>
      <c r="AO48" s="103">
        <f t="shared" si="57"/>
        <v>0</v>
      </c>
      <c r="AP48" s="163">
        <f t="shared" ref="AP48:AQ48" si="244">SUM(AP49:AP57)</f>
        <v>0</v>
      </c>
      <c r="AQ48" s="163">
        <f t="shared" si="244"/>
        <v>0</v>
      </c>
      <c r="AR48" s="103">
        <f t="shared" si="21"/>
        <v>0</v>
      </c>
      <c r="AS48" s="163">
        <f t="shared" ref="AS48:AT48" si="245">SUM(AS49:AS57)</f>
        <v>0</v>
      </c>
      <c r="AT48" s="163">
        <f t="shared" si="245"/>
        <v>0</v>
      </c>
      <c r="AU48" s="103">
        <f t="shared" si="22"/>
        <v>0</v>
      </c>
      <c r="AV48" s="163">
        <f t="shared" ref="AV48:AW48" si="246">SUM(AV49:AV57)</f>
        <v>0</v>
      </c>
      <c r="AW48" s="163">
        <f t="shared" si="246"/>
        <v>0</v>
      </c>
      <c r="AX48" s="103">
        <f t="shared" si="23"/>
        <v>0</v>
      </c>
      <c r="AY48" s="163">
        <f t="shared" ref="AY48:AZ48" si="247">SUM(AY49:AY57)</f>
        <v>0</v>
      </c>
      <c r="AZ48" s="163">
        <f t="shared" si="247"/>
        <v>0</v>
      </c>
      <c r="BA48" s="103">
        <f t="shared" si="24"/>
        <v>0</v>
      </c>
      <c r="BB48" s="163">
        <f t="shared" ref="BB48:BC48" si="248">SUM(BB49:BB57)</f>
        <v>0</v>
      </c>
      <c r="BC48" s="163">
        <f t="shared" si="248"/>
        <v>0</v>
      </c>
      <c r="BD48" s="103">
        <f t="shared" si="25"/>
        <v>0</v>
      </c>
      <c r="BE48" s="163">
        <f t="shared" ref="BE48:BF48" si="249">SUM(BE49:BE57)</f>
        <v>0</v>
      </c>
      <c r="BF48" s="163">
        <f t="shared" si="249"/>
        <v>0</v>
      </c>
      <c r="BG48" s="103">
        <f t="shared" si="26"/>
        <v>0</v>
      </c>
      <c r="BH48" s="163">
        <f t="shared" ref="BH48:BI48" si="250">SUM(BH49:BH57)</f>
        <v>0</v>
      </c>
      <c r="BI48" s="163">
        <f t="shared" si="250"/>
        <v>0</v>
      </c>
      <c r="BJ48" s="103">
        <f t="shared" si="27"/>
        <v>0</v>
      </c>
      <c r="BK48" s="163">
        <f t="shared" ref="BK48:BL48" si="251">SUM(BK49:BK57)</f>
        <v>0</v>
      </c>
      <c r="BL48" s="163">
        <f t="shared" si="251"/>
        <v>0</v>
      </c>
      <c r="BM48" s="322">
        <f t="shared" si="121"/>
        <v>0</v>
      </c>
      <c r="BN48" s="109">
        <f t="shared" ref="BN48:BO48" si="252">SUM(BN49:BN57)</f>
        <v>0</v>
      </c>
      <c r="BO48" s="163">
        <f t="shared" si="252"/>
        <v>0</v>
      </c>
      <c r="BP48" s="322">
        <f t="shared" si="122"/>
        <v>0</v>
      </c>
      <c r="BQ48" s="163">
        <f t="shared" ref="BQ48:BX48" si="253">SUM(BQ49:BQ57)</f>
        <v>0</v>
      </c>
      <c r="BR48" s="163">
        <f t="shared" si="253"/>
        <v>0</v>
      </c>
      <c r="BS48" s="163">
        <f t="shared" si="253"/>
        <v>0</v>
      </c>
      <c r="BT48" s="163">
        <f t="shared" si="253"/>
        <v>0</v>
      </c>
      <c r="BU48" s="163">
        <f t="shared" si="253"/>
        <v>0</v>
      </c>
      <c r="BV48" s="163">
        <f t="shared" si="253"/>
        <v>0</v>
      </c>
      <c r="BW48" s="163">
        <f t="shared" si="253"/>
        <v>0</v>
      </c>
      <c r="BX48" s="163">
        <f t="shared" si="253"/>
        <v>0</v>
      </c>
      <c r="BY48" s="322">
        <f t="shared" si="123"/>
        <v>0</v>
      </c>
      <c r="BZ48" s="163">
        <f t="shared" ref="BZ48:CA48" si="254">SUM(BZ49:BZ57)</f>
        <v>0</v>
      </c>
      <c r="CA48" s="163">
        <f t="shared" si="254"/>
        <v>0</v>
      </c>
      <c r="CB48" s="103">
        <f t="shared" si="71"/>
        <v>0</v>
      </c>
      <c r="CC48" s="163">
        <f t="shared" ref="CC48:CD48" si="255">SUM(CC49:CC57)</f>
        <v>0</v>
      </c>
      <c r="CD48" s="163">
        <f t="shared" si="255"/>
        <v>0</v>
      </c>
      <c r="CE48" s="103">
        <f t="shared" si="33"/>
        <v>0</v>
      </c>
      <c r="CF48" s="163">
        <f t="shared" ref="CF48:CG48" si="256">SUM(CF49:CF57)</f>
        <v>0</v>
      </c>
      <c r="CG48" s="163">
        <f t="shared" si="256"/>
        <v>0</v>
      </c>
      <c r="CH48" s="103">
        <f t="shared" si="34"/>
        <v>0</v>
      </c>
      <c r="CI48" s="163">
        <f t="shared" ref="CI48:CJ48" si="257">SUM(CI49:CI57)</f>
        <v>0</v>
      </c>
      <c r="CJ48" s="163">
        <f t="shared" si="257"/>
        <v>0</v>
      </c>
      <c r="CK48" s="103">
        <f t="shared" si="35"/>
        <v>0</v>
      </c>
      <c r="CL48" s="163">
        <f t="shared" ref="CL48:CM48" si="258">SUM(CL49:CL57)</f>
        <v>0</v>
      </c>
      <c r="CM48" s="163">
        <f t="shared" si="258"/>
        <v>0</v>
      </c>
      <c r="CN48" s="103">
        <f t="shared" si="36"/>
        <v>0</v>
      </c>
      <c r="CO48" s="163">
        <f t="shared" ref="CO48:CP48" si="259">SUM(CO49:CO57)</f>
        <v>0</v>
      </c>
      <c r="CP48" s="163">
        <f t="shared" si="259"/>
        <v>0</v>
      </c>
      <c r="CQ48" s="103">
        <f t="shared" si="37"/>
        <v>0</v>
      </c>
      <c r="CR48" s="306">
        <f t="shared" si="38"/>
        <v>744879500</v>
      </c>
      <c r="CS48" s="306">
        <f t="shared" si="38"/>
        <v>583760646.83999991</v>
      </c>
      <c r="CT48" s="306">
        <f t="shared" si="38"/>
        <v>-98916955.469999999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06">
        <f t="shared" si="40"/>
        <v>0</v>
      </c>
      <c r="CY48" s="306">
        <f t="shared" si="40"/>
        <v>0</v>
      </c>
      <c r="CZ48" s="306">
        <f t="shared" si="40"/>
        <v>0</v>
      </c>
      <c r="DA48" s="104">
        <f>SUM(DA49:DA57)</f>
        <v>4000000</v>
      </c>
      <c r="DB48" s="104">
        <f>SUM(DB49:DB57)</f>
        <v>1468479</v>
      </c>
      <c r="DC48" s="103">
        <f t="shared" si="6"/>
        <v>-2531521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00">
        <f t="shared" si="42"/>
        <v>4000000</v>
      </c>
      <c r="DH48" s="300">
        <f t="shared" si="42"/>
        <v>1468479</v>
      </c>
      <c r="DI48" s="300">
        <f t="shared" si="42"/>
        <v>-2531521</v>
      </c>
      <c r="DJ48" s="300">
        <f t="shared" si="43"/>
        <v>748879500</v>
      </c>
      <c r="DK48" s="300">
        <f t="shared" si="43"/>
        <v>585229125.83999991</v>
      </c>
      <c r="DL48" s="300">
        <f t="shared" si="43"/>
        <v>-101448476.47</v>
      </c>
      <c r="DM48" s="291"/>
    </row>
    <row r="49" spans="1:117" ht="22.5">
      <c r="A49" s="285">
        <v>42</v>
      </c>
      <c r="B49" s="296" t="s">
        <v>74</v>
      </c>
      <c r="C49" s="396">
        <v>41000000</v>
      </c>
      <c r="D49" s="396">
        <v>26399504</v>
      </c>
      <c r="E49" s="103">
        <f t="shared" si="9"/>
        <v>-14600496</v>
      </c>
      <c r="F49" s="396">
        <v>263291200</v>
      </c>
      <c r="G49" s="396">
        <v>202633736</v>
      </c>
      <c r="H49" s="103">
        <f t="shared" si="10"/>
        <v>-60657464</v>
      </c>
      <c r="I49" s="396">
        <v>10000000</v>
      </c>
      <c r="J49" s="397">
        <v>629600</v>
      </c>
      <c r="K49" s="103">
        <f t="shared" si="11"/>
        <v>-9370400</v>
      </c>
      <c r="L49" s="396">
        <v>1100000</v>
      </c>
      <c r="M49" s="397">
        <v>109000</v>
      </c>
      <c r="N49" s="103">
        <f t="shared" si="12"/>
        <v>-991000</v>
      </c>
      <c r="O49" s="319">
        <v>383166500</v>
      </c>
      <c r="P49" s="319">
        <v>334175302.31</v>
      </c>
      <c r="Q49" s="323">
        <v>0</v>
      </c>
      <c r="R49" s="396">
        <v>17388300</v>
      </c>
      <c r="S49" s="396">
        <v>6422866.5300000003</v>
      </c>
      <c r="T49" s="103">
        <f t="shared" si="14"/>
        <v>-10965433.469999999</v>
      </c>
      <c r="U49" s="319"/>
      <c r="V49" s="319"/>
      <c r="W49" s="323">
        <v>0</v>
      </c>
      <c r="X49" s="319"/>
      <c r="Y49" s="319"/>
      <c r="Z49" s="103">
        <f t="shared" si="16"/>
        <v>0</v>
      </c>
      <c r="AA49" s="319"/>
      <c r="AB49" s="319"/>
      <c r="AC49" s="103">
        <f t="shared" si="17"/>
        <v>0</v>
      </c>
      <c r="AD49" s="319"/>
      <c r="AE49" s="319"/>
      <c r="AF49" s="103">
        <f t="shared" si="18"/>
        <v>0</v>
      </c>
      <c r="AG49" s="319"/>
      <c r="AH49" s="319"/>
      <c r="AI49" s="322">
        <f t="shared" si="119"/>
        <v>0</v>
      </c>
      <c r="AJ49" s="319"/>
      <c r="AK49" s="319"/>
      <c r="AL49" s="322">
        <f t="shared" si="120"/>
        <v>0</v>
      </c>
      <c r="AM49" s="319"/>
      <c r="AN49" s="319"/>
      <c r="AO49" s="103">
        <f t="shared" si="57"/>
        <v>0</v>
      </c>
      <c r="AP49" s="319"/>
      <c r="AQ49" s="319"/>
      <c r="AR49" s="103">
        <f t="shared" si="21"/>
        <v>0</v>
      </c>
      <c r="AS49" s="319"/>
      <c r="AT49" s="319"/>
      <c r="AU49" s="103">
        <f t="shared" si="22"/>
        <v>0</v>
      </c>
      <c r="AV49" s="319"/>
      <c r="AW49" s="319"/>
      <c r="AX49" s="103">
        <f t="shared" si="23"/>
        <v>0</v>
      </c>
      <c r="AY49" s="319"/>
      <c r="AZ49" s="319"/>
      <c r="BA49" s="103">
        <f t="shared" si="24"/>
        <v>0</v>
      </c>
      <c r="BB49" s="319"/>
      <c r="BC49" s="319"/>
      <c r="BD49" s="103">
        <f t="shared" si="25"/>
        <v>0</v>
      </c>
      <c r="BE49" s="319"/>
      <c r="BF49" s="319"/>
      <c r="BG49" s="103">
        <f t="shared" si="26"/>
        <v>0</v>
      </c>
      <c r="BH49" s="319"/>
      <c r="BI49" s="319"/>
      <c r="BJ49" s="103">
        <f t="shared" si="27"/>
        <v>0</v>
      </c>
      <c r="BK49" s="319"/>
      <c r="BL49" s="319"/>
      <c r="BM49" s="322">
        <f t="shared" si="121"/>
        <v>0</v>
      </c>
      <c r="BN49" s="109"/>
      <c r="BO49" s="319"/>
      <c r="BP49" s="322">
        <f t="shared" si="122"/>
        <v>0</v>
      </c>
      <c r="BQ49" s="319"/>
      <c r="BR49" s="319"/>
      <c r="BS49" s="323">
        <v>0</v>
      </c>
      <c r="BT49" s="319"/>
      <c r="BU49" s="319"/>
      <c r="BV49" s="103">
        <f t="shared" si="117"/>
        <v>0</v>
      </c>
      <c r="BW49" s="319"/>
      <c r="BX49" s="319"/>
      <c r="BY49" s="322">
        <f t="shared" si="123"/>
        <v>0</v>
      </c>
      <c r="BZ49" s="319"/>
      <c r="CA49" s="319"/>
      <c r="CB49" s="103">
        <f t="shared" si="71"/>
        <v>0</v>
      </c>
      <c r="CC49" s="319">
        <v>0</v>
      </c>
      <c r="CD49" s="319">
        <v>0</v>
      </c>
      <c r="CE49" s="103">
        <f t="shared" si="33"/>
        <v>0</v>
      </c>
      <c r="CF49" s="319"/>
      <c r="CG49" s="319"/>
      <c r="CH49" s="103">
        <f t="shared" si="34"/>
        <v>0</v>
      </c>
      <c r="CI49" s="319"/>
      <c r="CJ49" s="319"/>
      <c r="CK49" s="103">
        <f t="shared" si="35"/>
        <v>0</v>
      </c>
      <c r="CL49" s="319"/>
      <c r="CM49" s="319"/>
      <c r="CN49" s="103">
        <f t="shared" si="36"/>
        <v>0</v>
      </c>
      <c r="CO49" s="319"/>
      <c r="CP49" s="319"/>
      <c r="CQ49" s="103">
        <f t="shared" si="37"/>
        <v>0</v>
      </c>
      <c r="CR49" s="294">
        <f t="shared" si="38"/>
        <v>715946000</v>
      </c>
      <c r="CS49" s="294">
        <f t="shared" si="38"/>
        <v>570370008.83999991</v>
      </c>
      <c r="CT49" s="294">
        <f t="shared" si="38"/>
        <v>-96584793.469999999</v>
      </c>
      <c r="CU49" s="82"/>
      <c r="CV49" s="82"/>
      <c r="CW49" s="107">
        <f t="shared" si="39"/>
        <v>0</v>
      </c>
      <c r="CX49" s="294">
        <f t="shared" ref="CX49:CZ57" si="260">SUM(CU49)</f>
        <v>0</v>
      </c>
      <c r="CY49" s="294">
        <f t="shared" si="260"/>
        <v>0</v>
      </c>
      <c r="CZ49" s="294">
        <f t="shared" si="260"/>
        <v>0</v>
      </c>
      <c r="DA49" s="396">
        <v>4000000</v>
      </c>
      <c r="DB49" s="396">
        <v>1468479</v>
      </c>
      <c r="DC49" s="103">
        <f t="shared" si="6"/>
        <v>-2531521</v>
      </c>
      <c r="DD49" s="82"/>
      <c r="DE49" s="82"/>
      <c r="DF49" s="107">
        <f t="shared" si="41"/>
        <v>0</v>
      </c>
      <c r="DG49" s="124">
        <f t="shared" si="42"/>
        <v>4000000</v>
      </c>
      <c r="DH49" s="124">
        <f t="shared" si="42"/>
        <v>1468479</v>
      </c>
      <c r="DI49" s="124">
        <f t="shared" si="42"/>
        <v>-2531521</v>
      </c>
      <c r="DJ49" s="124">
        <f t="shared" si="43"/>
        <v>719946000</v>
      </c>
      <c r="DK49" s="124">
        <f t="shared" si="43"/>
        <v>571838487.83999991</v>
      </c>
      <c r="DL49" s="124">
        <f t="shared" si="43"/>
        <v>-99116314.469999999</v>
      </c>
      <c r="DM49" s="302"/>
    </row>
    <row r="50" spans="1:117">
      <c r="A50" s="285">
        <v>43</v>
      </c>
      <c r="B50" s="292" t="s">
        <v>44</v>
      </c>
      <c r="C50" s="319"/>
      <c r="D50" s="319"/>
      <c r="E50" s="103">
        <f t="shared" si="9"/>
        <v>0</v>
      </c>
      <c r="F50" s="319"/>
      <c r="G50" s="319"/>
      <c r="H50" s="103">
        <f t="shared" si="10"/>
        <v>0</v>
      </c>
      <c r="I50" s="384"/>
      <c r="J50" s="384"/>
      <c r="K50" s="103">
        <f t="shared" si="11"/>
        <v>0</v>
      </c>
      <c r="L50" s="384">
        <v>400000</v>
      </c>
      <c r="M50" s="386">
        <v>0</v>
      </c>
      <c r="N50" s="103">
        <f t="shared" si="12"/>
        <v>-400000</v>
      </c>
      <c r="O50" s="319">
        <v>500000</v>
      </c>
      <c r="P50" s="319">
        <v>0</v>
      </c>
      <c r="Q50" s="323">
        <v>0</v>
      </c>
      <c r="R50" s="384">
        <v>1000000</v>
      </c>
      <c r="S50" s="384">
        <v>0</v>
      </c>
      <c r="T50" s="103">
        <f t="shared" si="14"/>
        <v>-1000000</v>
      </c>
      <c r="U50" s="319">
        <v>0</v>
      </c>
      <c r="V50" s="319">
        <v>0</v>
      </c>
      <c r="W50" s="323">
        <v>0</v>
      </c>
      <c r="X50" s="319">
        <v>0</v>
      </c>
      <c r="Y50" s="319">
        <v>0</v>
      </c>
      <c r="Z50" s="103">
        <f t="shared" si="16"/>
        <v>0</v>
      </c>
      <c r="AA50" s="319"/>
      <c r="AB50" s="319"/>
      <c r="AC50" s="103">
        <f t="shared" si="17"/>
        <v>0</v>
      </c>
      <c r="AD50" s="319"/>
      <c r="AE50" s="319"/>
      <c r="AF50" s="103">
        <f t="shared" si="18"/>
        <v>0</v>
      </c>
      <c r="AG50" s="319"/>
      <c r="AH50" s="319"/>
      <c r="AI50" s="322">
        <f t="shared" si="119"/>
        <v>0</v>
      </c>
      <c r="AJ50" s="319"/>
      <c r="AK50" s="319"/>
      <c r="AL50" s="322">
        <f t="shared" si="120"/>
        <v>0</v>
      </c>
      <c r="AM50" s="319"/>
      <c r="AN50" s="319"/>
      <c r="AO50" s="103">
        <f t="shared" si="57"/>
        <v>0</v>
      </c>
      <c r="AP50" s="319"/>
      <c r="AQ50" s="319"/>
      <c r="AR50" s="103">
        <f t="shared" si="21"/>
        <v>0</v>
      </c>
      <c r="AS50" s="319">
        <v>0</v>
      </c>
      <c r="AT50" s="319">
        <v>0</v>
      </c>
      <c r="AU50" s="103">
        <f t="shared" si="22"/>
        <v>0</v>
      </c>
      <c r="AV50" s="319"/>
      <c r="AW50" s="319"/>
      <c r="AX50" s="103">
        <f t="shared" si="23"/>
        <v>0</v>
      </c>
      <c r="AY50" s="319"/>
      <c r="AZ50" s="319"/>
      <c r="BA50" s="103">
        <f t="shared" si="24"/>
        <v>0</v>
      </c>
      <c r="BB50" s="319"/>
      <c r="BC50" s="319"/>
      <c r="BD50" s="103">
        <f t="shared" si="25"/>
        <v>0</v>
      </c>
      <c r="BE50" s="319"/>
      <c r="BF50" s="319"/>
      <c r="BG50" s="103">
        <f t="shared" si="26"/>
        <v>0</v>
      </c>
      <c r="BH50" s="319"/>
      <c r="BI50" s="319"/>
      <c r="BJ50" s="103">
        <f t="shared" si="27"/>
        <v>0</v>
      </c>
      <c r="BK50" s="319"/>
      <c r="BL50" s="319"/>
      <c r="BM50" s="322">
        <f t="shared" si="121"/>
        <v>0</v>
      </c>
      <c r="BN50" s="109"/>
      <c r="BO50" s="319"/>
      <c r="BP50" s="322">
        <f t="shared" si="122"/>
        <v>0</v>
      </c>
      <c r="BQ50" s="319"/>
      <c r="BR50" s="319"/>
      <c r="BS50" s="323">
        <v>0</v>
      </c>
      <c r="BT50" s="319"/>
      <c r="BU50" s="319"/>
      <c r="BV50" s="103">
        <f t="shared" si="117"/>
        <v>0</v>
      </c>
      <c r="BW50" s="319"/>
      <c r="BX50" s="319"/>
      <c r="BY50" s="322">
        <f t="shared" si="123"/>
        <v>0</v>
      </c>
      <c r="BZ50" s="319"/>
      <c r="CA50" s="319"/>
      <c r="CB50" s="103">
        <f t="shared" si="71"/>
        <v>0</v>
      </c>
      <c r="CC50" s="319">
        <v>0</v>
      </c>
      <c r="CD50" s="319">
        <v>0</v>
      </c>
      <c r="CE50" s="103">
        <f t="shared" si="33"/>
        <v>0</v>
      </c>
      <c r="CF50" s="319"/>
      <c r="CG50" s="319"/>
      <c r="CH50" s="103">
        <f t="shared" si="34"/>
        <v>0</v>
      </c>
      <c r="CI50" s="319"/>
      <c r="CJ50" s="319"/>
      <c r="CK50" s="103">
        <f t="shared" si="35"/>
        <v>0</v>
      </c>
      <c r="CL50" s="319">
        <v>0</v>
      </c>
      <c r="CM50" s="319">
        <v>0</v>
      </c>
      <c r="CN50" s="103">
        <f t="shared" si="36"/>
        <v>0</v>
      </c>
      <c r="CO50" s="319"/>
      <c r="CP50" s="319"/>
      <c r="CQ50" s="103">
        <f t="shared" si="37"/>
        <v>0</v>
      </c>
      <c r="CR50" s="294">
        <f t="shared" si="38"/>
        <v>1900000</v>
      </c>
      <c r="CS50" s="294">
        <f t="shared" si="38"/>
        <v>0</v>
      </c>
      <c r="CT50" s="294">
        <f t="shared" si="38"/>
        <v>-1400000</v>
      </c>
      <c r="CU50" s="82"/>
      <c r="CV50" s="82"/>
      <c r="CW50" s="107">
        <f t="shared" si="39"/>
        <v>0</v>
      </c>
      <c r="CX50" s="294">
        <f t="shared" si="260"/>
        <v>0</v>
      </c>
      <c r="CY50" s="294">
        <f t="shared" si="260"/>
        <v>0</v>
      </c>
      <c r="CZ50" s="294">
        <f t="shared" si="260"/>
        <v>0</v>
      </c>
      <c r="DA50" s="319"/>
      <c r="DB50" s="31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1900000</v>
      </c>
      <c r="DK50" s="124">
        <f t="shared" si="43"/>
        <v>0</v>
      </c>
      <c r="DL50" s="124">
        <f t="shared" si="43"/>
        <v>-1400000</v>
      </c>
      <c r="DM50" s="302"/>
    </row>
    <row r="51" spans="1:117">
      <c r="A51" s="285">
        <v>44</v>
      </c>
      <c r="B51" s="292" t="s">
        <v>45</v>
      </c>
      <c r="C51" s="384">
        <v>90000</v>
      </c>
      <c r="D51" s="386">
        <v>89100</v>
      </c>
      <c r="E51" s="103">
        <f t="shared" si="9"/>
        <v>-900</v>
      </c>
      <c r="F51" s="384">
        <v>950000</v>
      </c>
      <c r="G51" s="384">
        <v>853840</v>
      </c>
      <c r="H51" s="103">
        <f t="shared" si="10"/>
        <v>-96160</v>
      </c>
      <c r="I51" s="384"/>
      <c r="J51" s="384"/>
      <c r="K51" s="103">
        <f t="shared" si="11"/>
        <v>0</v>
      </c>
      <c r="L51" s="384">
        <v>40000</v>
      </c>
      <c r="M51" s="384">
        <v>40000</v>
      </c>
      <c r="N51" s="103">
        <f t="shared" si="12"/>
        <v>0</v>
      </c>
      <c r="O51" s="319">
        <v>10000000</v>
      </c>
      <c r="P51" s="319">
        <v>0</v>
      </c>
      <c r="Q51" s="323">
        <v>0</v>
      </c>
      <c r="R51" s="319"/>
      <c r="S51" s="319"/>
      <c r="T51" s="103">
        <f t="shared" si="14"/>
        <v>0</v>
      </c>
      <c r="U51" s="319">
        <v>0</v>
      </c>
      <c r="V51" s="319">
        <v>0</v>
      </c>
      <c r="W51" s="323">
        <v>0</v>
      </c>
      <c r="X51" s="319">
        <v>0</v>
      </c>
      <c r="Y51" s="319">
        <v>0</v>
      </c>
      <c r="Z51" s="103">
        <f t="shared" si="16"/>
        <v>0</v>
      </c>
      <c r="AA51" s="319"/>
      <c r="AB51" s="319"/>
      <c r="AC51" s="103">
        <f t="shared" si="17"/>
        <v>0</v>
      </c>
      <c r="AD51" s="319"/>
      <c r="AE51" s="319"/>
      <c r="AF51" s="103">
        <f t="shared" si="18"/>
        <v>0</v>
      </c>
      <c r="AG51" s="319"/>
      <c r="AH51" s="319"/>
      <c r="AI51" s="322">
        <f t="shared" si="119"/>
        <v>0</v>
      </c>
      <c r="AJ51" s="319"/>
      <c r="AK51" s="319"/>
      <c r="AL51" s="322">
        <f t="shared" si="120"/>
        <v>0</v>
      </c>
      <c r="AM51" s="319"/>
      <c r="AN51" s="319"/>
      <c r="AO51" s="103">
        <f t="shared" si="57"/>
        <v>0</v>
      </c>
      <c r="AP51" s="319"/>
      <c r="AQ51" s="319"/>
      <c r="AR51" s="103">
        <f t="shared" si="21"/>
        <v>0</v>
      </c>
      <c r="AS51" s="319">
        <v>0</v>
      </c>
      <c r="AT51" s="319">
        <v>0</v>
      </c>
      <c r="AU51" s="103">
        <f t="shared" si="22"/>
        <v>0</v>
      </c>
      <c r="AV51" s="319"/>
      <c r="AW51" s="319"/>
      <c r="AX51" s="103">
        <f t="shared" si="23"/>
        <v>0</v>
      </c>
      <c r="AY51" s="319"/>
      <c r="AZ51" s="319"/>
      <c r="BA51" s="103">
        <f t="shared" si="24"/>
        <v>0</v>
      </c>
      <c r="BB51" s="319"/>
      <c r="BC51" s="319"/>
      <c r="BD51" s="103">
        <f t="shared" si="25"/>
        <v>0</v>
      </c>
      <c r="BE51" s="319"/>
      <c r="BF51" s="319"/>
      <c r="BG51" s="103">
        <f t="shared" si="26"/>
        <v>0</v>
      </c>
      <c r="BH51" s="319"/>
      <c r="BI51" s="319"/>
      <c r="BJ51" s="103">
        <f t="shared" si="27"/>
        <v>0</v>
      </c>
      <c r="BK51" s="319"/>
      <c r="BL51" s="319"/>
      <c r="BM51" s="322">
        <f t="shared" si="121"/>
        <v>0</v>
      </c>
      <c r="BN51" s="109"/>
      <c r="BO51" s="319"/>
      <c r="BP51" s="322">
        <f t="shared" si="122"/>
        <v>0</v>
      </c>
      <c r="BQ51" s="319"/>
      <c r="BR51" s="319"/>
      <c r="BS51" s="323">
        <v>0</v>
      </c>
      <c r="BT51" s="319"/>
      <c r="BU51" s="319"/>
      <c r="BV51" s="103">
        <f t="shared" si="117"/>
        <v>0</v>
      </c>
      <c r="BW51" s="319"/>
      <c r="BX51" s="319"/>
      <c r="BY51" s="322">
        <f t="shared" si="123"/>
        <v>0</v>
      </c>
      <c r="BZ51" s="319"/>
      <c r="CA51" s="319"/>
      <c r="CB51" s="103">
        <f t="shared" si="71"/>
        <v>0</v>
      </c>
      <c r="CC51" s="319">
        <v>0</v>
      </c>
      <c r="CD51" s="319">
        <v>0</v>
      </c>
      <c r="CE51" s="103">
        <f t="shared" si="33"/>
        <v>0</v>
      </c>
      <c r="CF51" s="319"/>
      <c r="CG51" s="319"/>
      <c r="CH51" s="103">
        <f t="shared" si="34"/>
        <v>0</v>
      </c>
      <c r="CI51" s="319"/>
      <c r="CJ51" s="319"/>
      <c r="CK51" s="103">
        <f t="shared" si="35"/>
        <v>0</v>
      </c>
      <c r="CL51" s="319">
        <v>0</v>
      </c>
      <c r="CM51" s="319">
        <v>0</v>
      </c>
      <c r="CN51" s="103">
        <f t="shared" si="36"/>
        <v>0</v>
      </c>
      <c r="CO51" s="319"/>
      <c r="CP51" s="319"/>
      <c r="CQ51" s="103">
        <f t="shared" si="37"/>
        <v>0</v>
      </c>
      <c r="CR51" s="294">
        <f t="shared" si="38"/>
        <v>11080000</v>
      </c>
      <c r="CS51" s="294">
        <f t="shared" si="38"/>
        <v>982940</v>
      </c>
      <c r="CT51" s="294">
        <f t="shared" si="38"/>
        <v>-97060</v>
      </c>
      <c r="CU51" s="82"/>
      <c r="CV51" s="82"/>
      <c r="CW51" s="107">
        <f t="shared" si="39"/>
        <v>0</v>
      </c>
      <c r="CX51" s="294">
        <f t="shared" si="260"/>
        <v>0</v>
      </c>
      <c r="CY51" s="294">
        <f t="shared" si="260"/>
        <v>0</v>
      </c>
      <c r="CZ51" s="294">
        <f t="shared" si="260"/>
        <v>0</v>
      </c>
      <c r="DA51" s="319"/>
      <c r="DB51" s="31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11080000</v>
      </c>
      <c r="DK51" s="124">
        <f t="shared" si="43"/>
        <v>982940</v>
      </c>
      <c r="DL51" s="124">
        <f t="shared" si="43"/>
        <v>-97060</v>
      </c>
      <c r="DM51" s="302"/>
    </row>
    <row r="52" spans="1:117">
      <c r="A52" s="285">
        <v>45</v>
      </c>
      <c r="B52" s="292" t="s">
        <v>51</v>
      </c>
      <c r="C52" s="384">
        <v>125000</v>
      </c>
      <c r="D52" s="384">
        <v>93280</v>
      </c>
      <c r="E52" s="103">
        <f t="shared" si="9"/>
        <v>-31720</v>
      </c>
      <c r="F52" s="384">
        <v>650000</v>
      </c>
      <c r="G52" s="384">
        <v>230208</v>
      </c>
      <c r="H52" s="103">
        <f t="shared" si="10"/>
        <v>-419792</v>
      </c>
      <c r="I52" s="384"/>
      <c r="J52" s="384"/>
      <c r="K52" s="103">
        <f t="shared" si="11"/>
        <v>0</v>
      </c>
      <c r="L52" s="384">
        <v>220000</v>
      </c>
      <c r="M52" s="384">
        <v>0</v>
      </c>
      <c r="N52" s="103">
        <f t="shared" si="12"/>
        <v>-220000</v>
      </c>
      <c r="O52" s="319">
        <v>1500000</v>
      </c>
      <c r="P52" s="319">
        <v>0</v>
      </c>
      <c r="Q52" s="323">
        <v>0</v>
      </c>
      <c r="R52" s="319"/>
      <c r="S52" s="319"/>
      <c r="T52" s="103">
        <f t="shared" si="14"/>
        <v>0</v>
      </c>
      <c r="U52" s="319">
        <v>0</v>
      </c>
      <c r="V52" s="319">
        <v>0</v>
      </c>
      <c r="W52" s="323">
        <v>0</v>
      </c>
      <c r="X52" s="319">
        <v>0</v>
      </c>
      <c r="Y52" s="319">
        <v>0</v>
      </c>
      <c r="Z52" s="103">
        <f t="shared" si="16"/>
        <v>0</v>
      </c>
      <c r="AA52" s="319"/>
      <c r="AB52" s="319"/>
      <c r="AC52" s="103">
        <f t="shared" si="17"/>
        <v>0</v>
      </c>
      <c r="AD52" s="319"/>
      <c r="AE52" s="319"/>
      <c r="AF52" s="103">
        <f t="shared" si="18"/>
        <v>0</v>
      </c>
      <c r="AG52" s="319"/>
      <c r="AH52" s="319"/>
      <c r="AI52" s="322">
        <f t="shared" si="119"/>
        <v>0</v>
      </c>
      <c r="AJ52" s="319"/>
      <c r="AK52" s="319"/>
      <c r="AL52" s="322">
        <f t="shared" si="120"/>
        <v>0</v>
      </c>
      <c r="AM52" s="319"/>
      <c r="AN52" s="319"/>
      <c r="AO52" s="103">
        <f t="shared" si="57"/>
        <v>0</v>
      </c>
      <c r="AP52" s="319"/>
      <c r="AQ52" s="319"/>
      <c r="AR52" s="103">
        <f t="shared" si="21"/>
        <v>0</v>
      </c>
      <c r="AS52" s="319">
        <v>0</v>
      </c>
      <c r="AT52" s="319">
        <v>0</v>
      </c>
      <c r="AU52" s="103">
        <f t="shared" si="22"/>
        <v>0</v>
      </c>
      <c r="AV52" s="319"/>
      <c r="AW52" s="319"/>
      <c r="AX52" s="103">
        <f t="shared" si="23"/>
        <v>0</v>
      </c>
      <c r="AY52" s="319"/>
      <c r="AZ52" s="319"/>
      <c r="BA52" s="103">
        <f t="shared" si="24"/>
        <v>0</v>
      </c>
      <c r="BB52" s="319"/>
      <c r="BC52" s="319"/>
      <c r="BD52" s="103">
        <f t="shared" si="25"/>
        <v>0</v>
      </c>
      <c r="BE52" s="319"/>
      <c r="BF52" s="319"/>
      <c r="BG52" s="103">
        <f t="shared" si="26"/>
        <v>0</v>
      </c>
      <c r="BH52" s="319"/>
      <c r="BI52" s="319"/>
      <c r="BJ52" s="103">
        <f t="shared" si="27"/>
        <v>0</v>
      </c>
      <c r="BK52" s="319"/>
      <c r="BL52" s="319"/>
      <c r="BM52" s="322">
        <f t="shared" si="121"/>
        <v>0</v>
      </c>
      <c r="BN52" s="109"/>
      <c r="BO52" s="319"/>
      <c r="BP52" s="322">
        <f t="shared" si="122"/>
        <v>0</v>
      </c>
      <c r="BQ52" s="319"/>
      <c r="BR52" s="319"/>
      <c r="BS52" s="323">
        <v>0</v>
      </c>
      <c r="BT52" s="319"/>
      <c r="BU52" s="319"/>
      <c r="BV52" s="103">
        <f t="shared" si="117"/>
        <v>0</v>
      </c>
      <c r="BW52" s="319"/>
      <c r="BX52" s="319"/>
      <c r="BY52" s="322">
        <f t="shared" si="123"/>
        <v>0</v>
      </c>
      <c r="BZ52" s="319"/>
      <c r="CA52" s="319"/>
      <c r="CB52" s="103">
        <f t="shared" si="71"/>
        <v>0</v>
      </c>
      <c r="CC52" s="319">
        <v>0</v>
      </c>
      <c r="CD52" s="319">
        <v>0</v>
      </c>
      <c r="CE52" s="103">
        <f t="shared" si="33"/>
        <v>0</v>
      </c>
      <c r="CF52" s="319"/>
      <c r="CG52" s="319"/>
      <c r="CH52" s="103">
        <f t="shared" si="34"/>
        <v>0</v>
      </c>
      <c r="CI52" s="319"/>
      <c r="CJ52" s="319"/>
      <c r="CK52" s="103">
        <f t="shared" si="35"/>
        <v>0</v>
      </c>
      <c r="CL52" s="319">
        <v>0</v>
      </c>
      <c r="CM52" s="319">
        <v>0</v>
      </c>
      <c r="CN52" s="103">
        <f t="shared" si="36"/>
        <v>0</v>
      </c>
      <c r="CO52" s="319"/>
      <c r="CP52" s="319"/>
      <c r="CQ52" s="103">
        <f t="shared" si="37"/>
        <v>0</v>
      </c>
      <c r="CR52" s="294">
        <f t="shared" si="38"/>
        <v>2495000</v>
      </c>
      <c r="CS52" s="294">
        <f t="shared" si="38"/>
        <v>323488</v>
      </c>
      <c r="CT52" s="294">
        <f t="shared" si="38"/>
        <v>-671512</v>
      </c>
      <c r="CU52" s="82"/>
      <c r="CV52" s="82"/>
      <c r="CW52" s="107">
        <f t="shared" si="39"/>
        <v>0</v>
      </c>
      <c r="CX52" s="294">
        <f t="shared" si="260"/>
        <v>0</v>
      </c>
      <c r="CY52" s="294">
        <f t="shared" si="260"/>
        <v>0</v>
      </c>
      <c r="CZ52" s="294">
        <f t="shared" si="260"/>
        <v>0</v>
      </c>
      <c r="DA52" s="319"/>
      <c r="DB52" s="31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2495000</v>
      </c>
      <c r="DK52" s="124">
        <f t="shared" si="43"/>
        <v>323488</v>
      </c>
      <c r="DL52" s="124">
        <f t="shared" si="43"/>
        <v>-671512</v>
      </c>
      <c r="DM52" s="302"/>
    </row>
    <row r="53" spans="1:117">
      <c r="A53" s="285">
        <v>46</v>
      </c>
      <c r="B53" s="292" t="s">
        <v>46</v>
      </c>
      <c r="C53" s="384">
        <v>40000</v>
      </c>
      <c r="D53" s="386">
        <v>22000</v>
      </c>
      <c r="E53" s="103">
        <f t="shared" si="9"/>
        <v>-18000</v>
      </c>
      <c r="F53" s="384">
        <v>90000</v>
      </c>
      <c r="G53" s="384">
        <v>55000</v>
      </c>
      <c r="H53" s="103">
        <f t="shared" si="10"/>
        <v>-35000</v>
      </c>
      <c r="I53" s="384"/>
      <c r="J53" s="384"/>
      <c r="K53" s="103">
        <f t="shared" si="11"/>
        <v>0</v>
      </c>
      <c r="L53" s="384">
        <v>40000</v>
      </c>
      <c r="M53" s="384">
        <v>36450</v>
      </c>
      <c r="N53" s="103">
        <f t="shared" si="12"/>
        <v>-3550</v>
      </c>
      <c r="O53" s="319">
        <v>750000</v>
      </c>
      <c r="P53" s="319">
        <v>0</v>
      </c>
      <c r="Q53" s="323">
        <v>0</v>
      </c>
      <c r="R53" s="319"/>
      <c r="S53" s="319"/>
      <c r="T53" s="103">
        <f t="shared" si="14"/>
        <v>0</v>
      </c>
      <c r="U53" s="319">
        <v>0</v>
      </c>
      <c r="V53" s="319">
        <v>0</v>
      </c>
      <c r="W53" s="323">
        <v>0</v>
      </c>
      <c r="X53" s="319">
        <v>0</v>
      </c>
      <c r="Y53" s="319">
        <v>0</v>
      </c>
      <c r="Z53" s="103">
        <f t="shared" si="16"/>
        <v>0</v>
      </c>
      <c r="AA53" s="319"/>
      <c r="AB53" s="319"/>
      <c r="AC53" s="103">
        <f t="shared" si="17"/>
        <v>0</v>
      </c>
      <c r="AD53" s="319"/>
      <c r="AE53" s="319"/>
      <c r="AF53" s="103">
        <f t="shared" si="18"/>
        <v>0</v>
      </c>
      <c r="AG53" s="319"/>
      <c r="AH53" s="319"/>
      <c r="AI53" s="322">
        <f t="shared" si="119"/>
        <v>0</v>
      </c>
      <c r="AJ53" s="319"/>
      <c r="AK53" s="319"/>
      <c r="AL53" s="322">
        <f t="shared" si="120"/>
        <v>0</v>
      </c>
      <c r="AM53" s="319"/>
      <c r="AN53" s="319"/>
      <c r="AO53" s="103">
        <f t="shared" si="57"/>
        <v>0</v>
      </c>
      <c r="AP53" s="319"/>
      <c r="AQ53" s="319"/>
      <c r="AR53" s="103">
        <f t="shared" si="21"/>
        <v>0</v>
      </c>
      <c r="AS53" s="319">
        <v>0</v>
      </c>
      <c r="AT53" s="319">
        <v>0</v>
      </c>
      <c r="AU53" s="103">
        <f t="shared" si="22"/>
        <v>0</v>
      </c>
      <c r="AV53" s="319"/>
      <c r="AW53" s="319"/>
      <c r="AX53" s="103">
        <f t="shared" si="23"/>
        <v>0</v>
      </c>
      <c r="AY53" s="319"/>
      <c r="AZ53" s="319"/>
      <c r="BA53" s="103">
        <f t="shared" si="24"/>
        <v>0</v>
      </c>
      <c r="BB53" s="319"/>
      <c r="BC53" s="319"/>
      <c r="BD53" s="103">
        <f t="shared" si="25"/>
        <v>0</v>
      </c>
      <c r="BE53" s="319"/>
      <c r="BF53" s="319"/>
      <c r="BG53" s="103">
        <f t="shared" si="26"/>
        <v>0</v>
      </c>
      <c r="BH53" s="319"/>
      <c r="BI53" s="319"/>
      <c r="BJ53" s="103">
        <f t="shared" si="27"/>
        <v>0</v>
      </c>
      <c r="BK53" s="319"/>
      <c r="BL53" s="319"/>
      <c r="BM53" s="322">
        <f t="shared" si="121"/>
        <v>0</v>
      </c>
      <c r="BN53" s="109"/>
      <c r="BO53" s="319"/>
      <c r="BP53" s="322">
        <f t="shared" si="122"/>
        <v>0</v>
      </c>
      <c r="BQ53" s="319"/>
      <c r="BR53" s="319"/>
      <c r="BS53" s="323">
        <v>0</v>
      </c>
      <c r="BT53" s="319"/>
      <c r="BU53" s="319"/>
      <c r="BV53" s="103">
        <f t="shared" si="117"/>
        <v>0</v>
      </c>
      <c r="BW53" s="319"/>
      <c r="BX53" s="319"/>
      <c r="BY53" s="322">
        <f t="shared" si="123"/>
        <v>0</v>
      </c>
      <c r="BZ53" s="319"/>
      <c r="CA53" s="319"/>
      <c r="CB53" s="103">
        <f t="shared" si="71"/>
        <v>0</v>
      </c>
      <c r="CC53" s="319">
        <v>0</v>
      </c>
      <c r="CD53" s="319">
        <v>0</v>
      </c>
      <c r="CE53" s="103">
        <f t="shared" si="33"/>
        <v>0</v>
      </c>
      <c r="CF53" s="319"/>
      <c r="CG53" s="319"/>
      <c r="CH53" s="103">
        <f t="shared" si="34"/>
        <v>0</v>
      </c>
      <c r="CI53" s="319"/>
      <c r="CJ53" s="319"/>
      <c r="CK53" s="103">
        <f t="shared" si="35"/>
        <v>0</v>
      </c>
      <c r="CL53" s="319">
        <v>0</v>
      </c>
      <c r="CM53" s="319">
        <v>0</v>
      </c>
      <c r="CN53" s="103">
        <f t="shared" si="36"/>
        <v>0</v>
      </c>
      <c r="CO53" s="319"/>
      <c r="CP53" s="319"/>
      <c r="CQ53" s="103">
        <f t="shared" si="37"/>
        <v>0</v>
      </c>
      <c r="CR53" s="294">
        <f t="shared" si="38"/>
        <v>920000</v>
      </c>
      <c r="CS53" s="294">
        <f t="shared" si="38"/>
        <v>113450</v>
      </c>
      <c r="CT53" s="294">
        <f t="shared" si="38"/>
        <v>-56550</v>
      </c>
      <c r="CU53" s="82"/>
      <c r="CV53" s="82"/>
      <c r="CW53" s="107">
        <f t="shared" si="39"/>
        <v>0</v>
      </c>
      <c r="CX53" s="294">
        <f t="shared" si="260"/>
        <v>0</v>
      </c>
      <c r="CY53" s="294">
        <f t="shared" si="260"/>
        <v>0</v>
      </c>
      <c r="CZ53" s="294">
        <f t="shared" si="260"/>
        <v>0</v>
      </c>
      <c r="DA53" s="319"/>
      <c r="DB53" s="31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920000</v>
      </c>
      <c r="DK53" s="124">
        <f t="shared" si="43"/>
        <v>113450</v>
      </c>
      <c r="DL53" s="124">
        <f t="shared" si="43"/>
        <v>-56550</v>
      </c>
      <c r="DM53" s="302"/>
    </row>
    <row r="54" spans="1:117">
      <c r="A54" s="285">
        <v>47</v>
      </c>
      <c r="B54" s="292" t="s">
        <v>47</v>
      </c>
      <c r="C54" s="319"/>
      <c r="D54" s="319"/>
      <c r="E54" s="103">
        <f t="shared" si="9"/>
        <v>0</v>
      </c>
      <c r="F54" s="319"/>
      <c r="G54" s="319"/>
      <c r="H54" s="103">
        <f t="shared" si="10"/>
        <v>0</v>
      </c>
      <c r="I54" s="319"/>
      <c r="J54" s="319"/>
      <c r="K54" s="103">
        <f t="shared" si="11"/>
        <v>0</v>
      </c>
      <c r="L54" s="319"/>
      <c r="M54" s="319"/>
      <c r="N54" s="103">
        <f t="shared" si="12"/>
        <v>0</v>
      </c>
      <c r="O54" s="319"/>
      <c r="P54" s="319"/>
      <c r="Q54" s="323">
        <v>0</v>
      </c>
      <c r="R54" s="319"/>
      <c r="S54" s="319"/>
      <c r="T54" s="103">
        <f t="shared" si="14"/>
        <v>0</v>
      </c>
      <c r="U54" s="319"/>
      <c r="V54" s="319"/>
      <c r="W54" s="323">
        <v>0</v>
      </c>
      <c r="X54" s="319"/>
      <c r="Y54" s="319"/>
      <c r="Z54" s="103">
        <f t="shared" si="16"/>
        <v>0</v>
      </c>
      <c r="AA54" s="319"/>
      <c r="AB54" s="319"/>
      <c r="AC54" s="103">
        <f t="shared" si="17"/>
        <v>0</v>
      </c>
      <c r="AD54" s="319"/>
      <c r="AE54" s="319"/>
      <c r="AF54" s="103">
        <f t="shared" si="18"/>
        <v>0</v>
      </c>
      <c r="AG54" s="319"/>
      <c r="AH54" s="319"/>
      <c r="AI54" s="322">
        <f t="shared" si="119"/>
        <v>0</v>
      </c>
      <c r="AJ54" s="319"/>
      <c r="AK54" s="319"/>
      <c r="AL54" s="322">
        <f t="shared" si="120"/>
        <v>0</v>
      </c>
      <c r="AM54" s="319"/>
      <c r="AN54" s="319"/>
      <c r="AO54" s="103">
        <f t="shared" si="57"/>
        <v>0</v>
      </c>
      <c r="AP54" s="319"/>
      <c r="AQ54" s="319"/>
      <c r="AR54" s="103">
        <f t="shared" si="21"/>
        <v>0</v>
      </c>
      <c r="AS54" s="319"/>
      <c r="AT54" s="319"/>
      <c r="AU54" s="103">
        <f t="shared" si="22"/>
        <v>0</v>
      </c>
      <c r="AV54" s="319"/>
      <c r="AW54" s="319"/>
      <c r="AX54" s="103">
        <f t="shared" si="23"/>
        <v>0</v>
      </c>
      <c r="AY54" s="319"/>
      <c r="AZ54" s="319"/>
      <c r="BA54" s="103">
        <f t="shared" si="24"/>
        <v>0</v>
      </c>
      <c r="BB54" s="319"/>
      <c r="BC54" s="319"/>
      <c r="BD54" s="103">
        <f t="shared" si="25"/>
        <v>0</v>
      </c>
      <c r="BE54" s="319"/>
      <c r="BF54" s="319"/>
      <c r="BG54" s="103">
        <f t="shared" si="26"/>
        <v>0</v>
      </c>
      <c r="BH54" s="319"/>
      <c r="BI54" s="319"/>
      <c r="BJ54" s="103">
        <f t="shared" si="27"/>
        <v>0</v>
      </c>
      <c r="BK54" s="319"/>
      <c r="BL54" s="319"/>
      <c r="BM54" s="322">
        <f t="shared" si="121"/>
        <v>0</v>
      </c>
      <c r="BN54" s="109"/>
      <c r="BO54" s="319"/>
      <c r="BP54" s="322">
        <f t="shared" si="122"/>
        <v>0</v>
      </c>
      <c r="BQ54" s="319"/>
      <c r="BR54" s="319"/>
      <c r="BS54" s="323">
        <v>0</v>
      </c>
      <c r="BT54" s="319"/>
      <c r="BU54" s="319"/>
      <c r="BV54" s="103">
        <f t="shared" si="117"/>
        <v>0</v>
      </c>
      <c r="BW54" s="319"/>
      <c r="BX54" s="319"/>
      <c r="BY54" s="322">
        <f t="shared" si="123"/>
        <v>0</v>
      </c>
      <c r="BZ54" s="319"/>
      <c r="CA54" s="319"/>
      <c r="CB54" s="103">
        <f t="shared" si="71"/>
        <v>0</v>
      </c>
      <c r="CC54" s="319"/>
      <c r="CD54" s="319"/>
      <c r="CE54" s="103">
        <f t="shared" si="33"/>
        <v>0</v>
      </c>
      <c r="CF54" s="319"/>
      <c r="CG54" s="319"/>
      <c r="CH54" s="103">
        <f t="shared" si="34"/>
        <v>0</v>
      </c>
      <c r="CI54" s="319"/>
      <c r="CJ54" s="319"/>
      <c r="CK54" s="103">
        <f t="shared" si="35"/>
        <v>0</v>
      </c>
      <c r="CL54" s="319"/>
      <c r="CM54" s="319"/>
      <c r="CN54" s="103">
        <f t="shared" si="36"/>
        <v>0</v>
      </c>
      <c r="CO54" s="319"/>
      <c r="CP54" s="319"/>
      <c r="CQ54" s="103">
        <f t="shared" si="37"/>
        <v>0</v>
      </c>
      <c r="CR54" s="294">
        <f t="shared" si="38"/>
        <v>0</v>
      </c>
      <c r="CS54" s="294">
        <f t="shared" si="38"/>
        <v>0</v>
      </c>
      <c r="CT54" s="294">
        <f t="shared" si="38"/>
        <v>0</v>
      </c>
      <c r="CU54" s="82"/>
      <c r="CV54" s="82"/>
      <c r="CW54" s="107">
        <f t="shared" si="39"/>
        <v>0</v>
      </c>
      <c r="CX54" s="294">
        <f t="shared" si="260"/>
        <v>0</v>
      </c>
      <c r="CY54" s="294">
        <f t="shared" si="260"/>
        <v>0</v>
      </c>
      <c r="CZ54" s="294">
        <f t="shared" si="260"/>
        <v>0</v>
      </c>
      <c r="DA54" s="319"/>
      <c r="DB54" s="31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02"/>
    </row>
    <row r="55" spans="1:117">
      <c r="A55" s="285">
        <v>48</v>
      </c>
      <c r="B55" s="292" t="s">
        <v>48</v>
      </c>
      <c r="C55" s="319"/>
      <c r="D55" s="319"/>
      <c r="E55" s="103">
        <f t="shared" si="9"/>
        <v>0</v>
      </c>
      <c r="F55" s="384">
        <v>11000000</v>
      </c>
      <c r="G55" s="384">
        <v>11000000</v>
      </c>
      <c r="H55" s="103">
        <f t="shared" si="10"/>
        <v>0</v>
      </c>
      <c r="I55" s="384"/>
      <c r="J55" s="384"/>
      <c r="K55" s="103">
        <f t="shared" si="11"/>
        <v>0</v>
      </c>
      <c r="L55" s="384">
        <v>45000</v>
      </c>
      <c r="M55" s="384">
        <v>42336</v>
      </c>
      <c r="N55" s="103">
        <f t="shared" si="12"/>
        <v>-2664</v>
      </c>
      <c r="O55" s="319">
        <v>460700</v>
      </c>
      <c r="P55" s="319"/>
      <c r="Q55" s="323">
        <v>0</v>
      </c>
      <c r="R55" s="384">
        <v>1032800</v>
      </c>
      <c r="S55" s="384">
        <v>928424</v>
      </c>
      <c r="T55" s="103">
        <f t="shared" si="14"/>
        <v>-104376</v>
      </c>
      <c r="U55" s="319"/>
      <c r="V55" s="319">
        <v>0</v>
      </c>
      <c r="W55" s="323">
        <v>0</v>
      </c>
      <c r="X55" s="319"/>
      <c r="Y55" s="319">
        <v>0</v>
      </c>
      <c r="Z55" s="103">
        <f t="shared" si="16"/>
        <v>0</v>
      </c>
      <c r="AA55" s="319"/>
      <c r="AB55" s="319"/>
      <c r="AC55" s="103">
        <f t="shared" si="17"/>
        <v>0</v>
      </c>
      <c r="AD55" s="319"/>
      <c r="AE55" s="319"/>
      <c r="AF55" s="103">
        <f t="shared" si="18"/>
        <v>0</v>
      </c>
      <c r="AG55" s="319"/>
      <c r="AH55" s="319"/>
      <c r="AI55" s="322">
        <f t="shared" si="119"/>
        <v>0</v>
      </c>
      <c r="AJ55" s="319"/>
      <c r="AK55" s="319"/>
      <c r="AL55" s="322">
        <f t="shared" si="120"/>
        <v>0</v>
      </c>
      <c r="AM55" s="319"/>
      <c r="AN55" s="319"/>
      <c r="AO55" s="103">
        <f t="shared" si="57"/>
        <v>0</v>
      </c>
      <c r="AP55" s="319"/>
      <c r="AQ55" s="319"/>
      <c r="AR55" s="103">
        <f t="shared" si="21"/>
        <v>0</v>
      </c>
      <c r="AS55" s="319">
        <v>0</v>
      </c>
      <c r="AT55" s="319">
        <v>0</v>
      </c>
      <c r="AU55" s="103">
        <f t="shared" si="22"/>
        <v>0</v>
      </c>
      <c r="AV55" s="319"/>
      <c r="AW55" s="319"/>
      <c r="AX55" s="103">
        <f t="shared" si="23"/>
        <v>0</v>
      </c>
      <c r="AY55" s="319"/>
      <c r="AZ55" s="319"/>
      <c r="BA55" s="103">
        <f t="shared" si="24"/>
        <v>0</v>
      </c>
      <c r="BB55" s="319"/>
      <c r="BC55" s="319"/>
      <c r="BD55" s="103">
        <f t="shared" si="25"/>
        <v>0</v>
      </c>
      <c r="BE55" s="319"/>
      <c r="BF55" s="319"/>
      <c r="BG55" s="103">
        <f t="shared" si="26"/>
        <v>0</v>
      </c>
      <c r="BH55" s="319"/>
      <c r="BI55" s="319"/>
      <c r="BJ55" s="103">
        <f t="shared" si="27"/>
        <v>0</v>
      </c>
      <c r="BK55" s="319"/>
      <c r="BL55" s="319"/>
      <c r="BM55" s="322">
        <f t="shared" si="121"/>
        <v>0</v>
      </c>
      <c r="BN55" s="109"/>
      <c r="BO55" s="319"/>
      <c r="BP55" s="322">
        <f t="shared" si="122"/>
        <v>0</v>
      </c>
      <c r="BQ55" s="319"/>
      <c r="BR55" s="319"/>
      <c r="BS55" s="323">
        <v>0</v>
      </c>
      <c r="BT55" s="319"/>
      <c r="BU55" s="319"/>
      <c r="BV55" s="103">
        <f t="shared" si="117"/>
        <v>0</v>
      </c>
      <c r="BW55" s="319"/>
      <c r="BX55" s="319"/>
      <c r="BY55" s="322">
        <f t="shared" si="123"/>
        <v>0</v>
      </c>
      <c r="BZ55" s="319"/>
      <c r="CA55" s="319"/>
      <c r="CB55" s="103">
        <f t="shared" si="71"/>
        <v>0</v>
      </c>
      <c r="CC55" s="319">
        <v>0</v>
      </c>
      <c r="CD55" s="319">
        <v>0</v>
      </c>
      <c r="CE55" s="103">
        <f t="shared" si="33"/>
        <v>0</v>
      </c>
      <c r="CF55" s="319"/>
      <c r="CG55" s="319"/>
      <c r="CH55" s="103">
        <f t="shared" si="34"/>
        <v>0</v>
      </c>
      <c r="CI55" s="319"/>
      <c r="CJ55" s="319"/>
      <c r="CK55" s="103">
        <f t="shared" si="35"/>
        <v>0</v>
      </c>
      <c r="CL55" s="319">
        <v>0</v>
      </c>
      <c r="CM55" s="319">
        <v>0</v>
      </c>
      <c r="CN55" s="103">
        <f t="shared" si="36"/>
        <v>0</v>
      </c>
      <c r="CO55" s="319"/>
      <c r="CP55" s="319"/>
      <c r="CQ55" s="103">
        <f t="shared" si="37"/>
        <v>0</v>
      </c>
      <c r="CR55" s="294">
        <f t="shared" si="38"/>
        <v>12538500</v>
      </c>
      <c r="CS55" s="294">
        <f t="shared" si="38"/>
        <v>11970760</v>
      </c>
      <c r="CT55" s="294">
        <f t="shared" si="38"/>
        <v>-107040</v>
      </c>
      <c r="CU55" s="82"/>
      <c r="CV55" s="82"/>
      <c r="CW55" s="107">
        <f t="shared" si="39"/>
        <v>0</v>
      </c>
      <c r="CX55" s="294">
        <f t="shared" si="260"/>
        <v>0</v>
      </c>
      <c r="CY55" s="294">
        <f t="shared" si="260"/>
        <v>0</v>
      </c>
      <c r="CZ55" s="294">
        <f t="shared" si="260"/>
        <v>0</v>
      </c>
      <c r="DA55" s="319"/>
      <c r="DB55" s="31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12538500</v>
      </c>
      <c r="DK55" s="124">
        <f t="shared" si="43"/>
        <v>11970760</v>
      </c>
      <c r="DL55" s="124">
        <f t="shared" si="43"/>
        <v>-107040</v>
      </c>
      <c r="DM55" s="302"/>
    </row>
    <row r="56" spans="1:117">
      <c r="A56" s="285">
        <v>49</v>
      </c>
      <c r="B56" s="292" t="s">
        <v>49</v>
      </c>
      <c r="C56" s="319"/>
      <c r="D56" s="319"/>
      <c r="E56" s="103">
        <f t="shared" si="9"/>
        <v>0</v>
      </c>
      <c r="F56" s="319"/>
      <c r="G56" s="319"/>
      <c r="H56" s="103">
        <f t="shared" si="10"/>
        <v>0</v>
      </c>
      <c r="I56" s="319"/>
      <c r="J56" s="319"/>
      <c r="K56" s="103">
        <f t="shared" si="11"/>
        <v>0</v>
      </c>
      <c r="L56" s="319"/>
      <c r="M56" s="319"/>
      <c r="N56" s="103">
        <f t="shared" si="12"/>
        <v>0</v>
      </c>
      <c r="O56" s="319"/>
      <c r="P56" s="319"/>
      <c r="Q56" s="323">
        <v>0</v>
      </c>
      <c r="R56" s="319"/>
      <c r="S56" s="319"/>
      <c r="T56" s="103">
        <f t="shared" si="14"/>
        <v>0</v>
      </c>
      <c r="U56" s="319"/>
      <c r="V56" s="319"/>
      <c r="W56" s="323">
        <v>0</v>
      </c>
      <c r="X56" s="319"/>
      <c r="Y56" s="319"/>
      <c r="Z56" s="103">
        <f t="shared" si="16"/>
        <v>0</v>
      </c>
      <c r="AA56" s="319"/>
      <c r="AB56" s="319"/>
      <c r="AC56" s="103">
        <f t="shared" si="17"/>
        <v>0</v>
      </c>
      <c r="AD56" s="319"/>
      <c r="AE56" s="319"/>
      <c r="AF56" s="103">
        <f t="shared" si="18"/>
        <v>0</v>
      </c>
      <c r="AG56" s="319"/>
      <c r="AH56" s="319"/>
      <c r="AI56" s="322">
        <f t="shared" si="119"/>
        <v>0</v>
      </c>
      <c r="AJ56" s="319"/>
      <c r="AK56" s="319"/>
      <c r="AL56" s="322">
        <f t="shared" si="120"/>
        <v>0</v>
      </c>
      <c r="AM56" s="319"/>
      <c r="AN56" s="319"/>
      <c r="AO56" s="103">
        <f t="shared" si="57"/>
        <v>0</v>
      </c>
      <c r="AP56" s="319"/>
      <c r="AQ56" s="319"/>
      <c r="AR56" s="103">
        <f t="shared" si="21"/>
        <v>0</v>
      </c>
      <c r="AS56" s="319"/>
      <c r="AT56" s="319"/>
      <c r="AU56" s="103">
        <f t="shared" si="22"/>
        <v>0</v>
      </c>
      <c r="AV56" s="319"/>
      <c r="AW56" s="319"/>
      <c r="AX56" s="103">
        <f t="shared" si="23"/>
        <v>0</v>
      </c>
      <c r="AY56" s="319"/>
      <c r="AZ56" s="319"/>
      <c r="BA56" s="103">
        <f t="shared" si="24"/>
        <v>0</v>
      </c>
      <c r="BB56" s="319"/>
      <c r="BC56" s="319"/>
      <c r="BD56" s="103">
        <f t="shared" si="25"/>
        <v>0</v>
      </c>
      <c r="BE56" s="319"/>
      <c r="BF56" s="319"/>
      <c r="BG56" s="103">
        <f t="shared" si="26"/>
        <v>0</v>
      </c>
      <c r="BH56" s="319"/>
      <c r="BI56" s="319"/>
      <c r="BJ56" s="103">
        <f t="shared" si="27"/>
        <v>0</v>
      </c>
      <c r="BK56" s="319"/>
      <c r="BL56" s="319"/>
      <c r="BM56" s="322">
        <f t="shared" si="121"/>
        <v>0</v>
      </c>
      <c r="BN56" s="109"/>
      <c r="BO56" s="319"/>
      <c r="BP56" s="322">
        <f t="shared" si="122"/>
        <v>0</v>
      </c>
      <c r="BQ56" s="319"/>
      <c r="BR56" s="319"/>
      <c r="BS56" s="323">
        <v>0</v>
      </c>
      <c r="BT56" s="319"/>
      <c r="BU56" s="319"/>
      <c r="BV56" s="103">
        <f t="shared" si="117"/>
        <v>0</v>
      </c>
      <c r="BW56" s="319"/>
      <c r="BX56" s="319"/>
      <c r="BY56" s="322">
        <f t="shared" si="123"/>
        <v>0</v>
      </c>
      <c r="BZ56" s="319"/>
      <c r="CA56" s="319"/>
      <c r="CB56" s="103">
        <f t="shared" si="71"/>
        <v>0</v>
      </c>
      <c r="CC56" s="319"/>
      <c r="CD56" s="319"/>
      <c r="CE56" s="103">
        <f t="shared" si="33"/>
        <v>0</v>
      </c>
      <c r="CF56" s="319"/>
      <c r="CG56" s="319"/>
      <c r="CH56" s="103">
        <f t="shared" si="34"/>
        <v>0</v>
      </c>
      <c r="CI56" s="319"/>
      <c r="CJ56" s="319"/>
      <c r="CK56" s="103">
        <f t="shared" si="35"/>
        <v>0</v>
      </c>
      <c r="CL56" s="319"/>
      <c r="CM56" s="319"/>
      <c r="CN56" s="103">
        <f t="shared" si="36"/>
        <v>0</v>
      </c>
      <c r="CO56" s="319"/>
      <c r="CP56" s="319"/>
      <c r="CQ56" s="103">
        <f t="shared" si="37"/>
        <v>0</v>
      </c>
      <c r="CR56" s="294">
        <f t="shared" si="38"/>
        <v>0</v>
      </c>
      <c r="CS56" s="294">
        <f t="shared" si="38"/>
        <v>0</v>
      </c>
      <c r="CT56" s="294">
        <f t="shared" si="38"/>
        <v>0</v>
      </c>
      <c r="CU56" s="82"/>
      <c r="CV56" s="82"/>
      <c r="CW56" s="107">
        <f t="shared" si="39"/>
        <v>0</v>
      </c>
      <c r="CX56" s="294">
        <f t="shared" si="260"/>
        <v>0</v>
      </c>
      <c r="CY56" s="294">
        <f t="shared" si="260"/>
        <v>0</v>
      </c>
      <c r="CZ56" s="294">
        <f t="shared" si="260"/>
        <v>0</v>
      </c>
      <c r="DA56" s="319"/>
      <c r="DB56" s="31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02"/>
    </row>
    <row r="57" spans="1:117">
      <c r="A57" s="285">
        <v>50</v>
      </c>
      <c r="B57" s="292" t="s">
        <v>50</v>
      </c>
      <c r="C57" s="319"/>
      <c r="D57" s="319"/>
      <c r="E57" s="103">
        <f t="shared" si="9"/>
        <v>0</v>
      </c>
      <c r="F57" s="319"/>
      <c r="G57" s="319"/>
      <c r="H57" s="103">
        <f t="shared" si="10"/>
        <v>0</v>
      </c>
      <c r="I57" s="319"/>
      <c r="J57" s="319"/>
      <c r="K57" s="103">
        <f t="shared" si="11"/>
        <v>0</v>
      </c>
      <c r="L57" s="319"/>
      <c r="M57" s="319"/>
      <c r="N57" s="103">
        <f t="shared" si="12"/>
        <v>0</v>
      </c>
      <c r="O57" s="319"/>
      <c r="P57" s="319"/>
      <c r="Q57" s="323">
        <v>0</v>
      </c>
      <c r="R57" s="319"/>
      <c r="S57" s="319"/>
      <c r="T57" s="103">
        <f t="shared" si="14"/>
        <v>0</v>
      </c>
      <c r="U57" s="319"/>
      <c r="V57" s="319"/>
      <c r="W57" s="323">
        <v>0</v>
      </c>
      <c r="X57" s="319"/>
      <c r="Y57" s="319"/>
      <c r="Z57" s="103">
        <f t="shared" si="16"/>
        <v>0</v>
      </c>
      <c r="AA57" s="319"/>
      <c r="AB57" s="319"/>
      <c r="AC57" s="103">
        <f t="shared" si="17"/>
        <v>0</v>
      </c>
      <c r="AD57" s="319"/>
      <c r="AE57" s="319"/>
      <c r="AF57" s="103">
        <f t="shared" si="18"/>
        <v>0</v>
      </c>
      <c r="AG57" s="319"/>
      <c r="AH57" s="319"/>
      <c r="AI57" s="322">
        <f t="shared" si="119"/>
        <v>0</v>
      </c>
      <c r="AJ57" s="319"/>
      <c r="AK57" s="319"/>
      <c r="AL57" s="322">
        <f t="shared" si="120"/>
        <v>0</v>
      </c>
      <c r="AM57" s="319"/>
      <c r="AN57" s="319"/>
      <c r="AO57" s="103">
        <f t="shared" si="57"/>
        <v>0</v>
      </c>
      <c r="AP57" s="319"/>
      <c r="AQ57" s="319"/>
      <c r="AR57" s="103">
        <f t="shared" si="21"/>
        <v>0</v>
      </c>
      <c r="AS57" s="319"/>
      <c r="AT57" s="319"/>
      <c r="AU57" s="103">
        <f t="shared" si="22"/>
        <v>0</v>
      </c>
      <c r="AV57" s="319"/>
      <c r="AW57" s="319"/>
      <c r="AX57" s="103">
        <f t="shared" si="23"/>
        <v>0</v>
      </c>
      <c r="AY57" s="319"/>
      <c r="AZ57" s="319"/>
      <c r="BA57" s="103">
        <f t="shared" si="24"/>
        <v>0</v>
      </c>
      <c r="BB57" s="319"/>
      <c r="BC57" s="319"/>
      <c r="BD57" s="103">
        <f t="shared" si="25"/>
        <v>0</v>
      </c>
      <c r="BE57" s="319"/>
      <c r="BF57" s="319"/>
      <c r="BG57" s="103">
        <f t="shared" si="26"/>
        <v>0</v>
      </c>
      <c r="BH57" s="319"/>
      <c r="BI57" s="319"/>
      <c r="BJ57" s="103">
        <f t="shared" si="27"/>
        <v>0</v>
      </c>
      <c r="BK57" s="319"/>
      <c r="BL57" s="319"/>
      <c r="BM57" s="322">
        <f t="shared" si="121"/>
        <v>0</v>
      </c>
      <c r="BN57" s="109"/>
      <c r="BO57" s="319"/>
      <c r="BP57" s="322">
        <f t="shared" si="122"/>
        <v>0</v>
      </c>
      <c r="BQ57" s="319"/>
      <c r="BR57" s="319"/>
      <c r="BS57" s="323">
        <v>0</v>
      </c>
      <c r="BT57" s="319"/>
      <c r="BU57" s="319"/>
      <c r="BV57" s="103">
        <f t="shared" si="117"/>
        <v>0</v>
      </c>
      <c r="BW57" s="319"/>
      <c r="BX57" s="319"/>
      <c r="BY57" s="322">
        <f t="shared" si="123"/>
        <v>0</v>
      </c>
      <c r="BZ57" s="319"/>
      <c r="CA57" s="319"/>
      <c r="CB57" s="103">
        <f t="shared" si="71"/>
        <v>0</v>
      </c>
      <c r="CC57" s="319"/>
      <c r="CD57" s="319"/>
      <c r="CE57" s="103">
        <f t="shared" si="33"/>
        <v>0</v>
      </c>
      <c r="CF57" s="319"/>
      <c r="CG57" s="319"/>
      <c r="CH57" s="103">
        <f t="shared" si="34"/>
        <v>0</v>
      </c>
      <c r="CI57" s="319"/>
      <c r="CJ57" s="319"/>
      <c r="CK57" s="103">
        <f t="shared" si="35"/>
        <v>0</v>
      </c>
      <c r="CL57" s="319"/>
      <c r="CM57" s="319"/>
      <c r="CN57" s="103">
        <f t="shared" si="36"/>
        <v>0</v>
      </c>
      <c r="CO57" s="319"/>
      <c r="CP57" s="319"/>
      <c r="CQ57" s="103">
        <f t="shared" si="37"/>
        <v>0</v>
      </c>
      <c r="CR57" s="294">
        <f t="shared" si="38"/>
        <v>0</v>
      </c>
      <c r="CS57" s="294">
        <f t="shared" si="38"/>
        <v>0</v>
      </c>
      <c r="CT57" s="294">
        <f t="shared" si="38"/>
        <v>0</v>
      </c>
      <c r="CU57" s="82"/>
      <c r="CV57" s="82"/>
      <c r="CW57" s="107">
        <f t="shared" si="39"/>
        <v>0</v>
      </c>
      <c r="CX57" s="294">
        <f t="shared" si="260"/>
        <v>0</v>
      </c>
      <c r="CY57" s="294">
        <f t="shared" si="260"/>
        <v>0</v>
      </c>
      <c r="CZ57" s="294">
        <f t="shared" si="260"/>
        <v>0</v>
      </c>
      <c r="DA57" s="319"/>
      <c r="DB57" s="31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02"/>
    </row>
    <row r="58" spans="1:117" s="312" customFormat="1">
      <c r="A58" s="299">
        <v>51</v>
      </c>
      <c r="B58" s="310" t="s">
        <v>52</v>
      </c>
      <c r="C58" s="163">
        <f>SUM(C59:C60)</f>
        <v>6300000</v>
      </c>
      <c r="D58" s="163">
        <f t="shared" ref="D58:Y58" si="261">SUM(D59:D60)</f>
        <v>5180471</v>
      </c>
      <c r="E58" s="163">
        <f t="shared" si="261"/>
        <v>-1119529</v>
      </c>
      <c r="F58" s="163">
        <f t="shared" si="261"/>
        <v>13700000</v>
      </c>
      <c r="G58" s="163">
        <f t="shared" si="261"/>
        <v>13163200</v>
      </c>
      <c r="H58" s="103">
        <f t="shared" si="10"/>
        <v>-536800</v>
      </c>
      <c r="I58" s="163">
        <f t="shared" ref="I58:J58" si="262">SUM(I59:I60)</f>
        <v>0</v>
      </c>
      <c r="J58" s="163">
        <f t="shared" si="262"/>
        <v>0</v>
      </c>
      <c r="K58" s="103">
        <f t="shared" si="11"/>
        <v>0</v>
      </c>
      <c r="L58" s="163">
        <f t="shared" ref="L58:M58" si="263">SUM(L59:L60)</f>
        <v>850000</v>
      </c>
      <c r="M58" s="163">
        <f t="shared" si="263"/>
        <v>0</v>
      </c>
      <c r="N58" s="103">
        <f t="shared" si="12"/>
        <v>-850000</v>
      </c>
      <c r="O58" s="163">
        <f t="shared" si="261"/>
        <v>709200</v>
      </c>
      <c r="P58" s="163">
        <f t="shared" si="261"/>
        <v>1790800</v>
      </c>
      <c r="Q58" s="163">
        <f t="shared" si="261"/>
        <v>0</v>
      </c>
      <c r="R58" s="163">
        <f t="shared" si="261"/>
        <v>0</v>
      </c>
      <c r="S58" s="163">
        <f t="shared" si="261"/>
        <v>0</v>
      </c>
      <c r="T58" s="103">
        <f t="shared" si="14"/>
        <v>0</v>
      </c>
      <c r="U58" s="163">
        <f t="shared" si="261"/>
        <v>0</v>
      </c>
      <c r="V58" s="163">
        <f t="shared" si="261"/>
        <v>0</v>
      </c>
      <c r="W58" s="163">
        <f t="shared" si="261"/>
        <v>0</v>
      </c>
      <c r="X58" s="163">
        <f t="shared" si="261"/>
        <v>0</v>
      </c>
      <c r="Y58" s="163">
        <f t="shared" si="261"/>
        <v>0</v>
      </c>
      <c r="Z58" s="103">
        <f t="shared" si="16"/>
        <v>0</v>
      </c>
      <c r="AA58" s="163">
        <f t="shared" ref="AA58:AB58" si="264">SUM(AA59:AA60)</f>
        <v>0</v>
      </c>
      <c r="AB58" s="163">
        <f t="shared" si="264"/>
        <v>0</v>
      </c>
      <c r="AC58" s="103">
        <f t="shared" si="17"/>
        <v>0</v>
      </c>
      <c r="AD58" s="163">
        <f t="shared" ref="AD58:AE58" si="265">SUM(AD59:AD60)</f>
        <v>0</v>
      </c>
      <c r="AE58" s="163">
        <f t="shared" si="265"/>
        <v>0</v>
      </c>
      <c r="AF58" s="103">
        <f t="shared" si="18"/>
        <v>0</v>
      </c>
      <c r="AG58" s="163">
        <f t="shared" ref="AG58:AH58" si="266">SUM(AG59:AG60)</f>
        <v>0</v>
      </c>
      <c r="AH58" s="163">
        <f t="shared" si="266"/>
        <v>0</v>
      </c>
      <c r="AI58" s="322">
        <f t="shared" si="119"/>
        <v>0</v>
      </c>
      <c r="AJ58" s="163">
        <f t="shared" ref="AJ58:AK58" si="267">SUM(AJ59:AJ60)</f>
        <v>0</v>
      </c>
      <c r="AK58" s="163">
        <f t="shared" si="267"/>
        <v>0</v>
      </c>
      <c r="AL58" s="322">
        <f t="shared" si="120"/>
        <v>0</v>
      </c>
      <c r="AM58" s="163">
        <f t="shared" ref="AM58:AN58" si="268">SUM(AM59:AM60)</f>
        <v>0</v>
      </c>
      <c r="AN58" s="163">
        <f t="shared" si="268"/>
        <v>0</v>
      </c>
      <c r="AO58" s="103">
        <f t="shared" si="57"/>
        <v>0</v>
      </c>
      <c r="AP58" s="163">
        <f t="shared" ref="AP58:AQ58" si="269">SUM(AP59:AP60)</f>
        <v>0</v>
      </c>
      <c r="AQ58" s="163">
        <f t="shared" si="269"/>
        <v>0</v>
      </c>
      <c r="AR58" s="103">
        <f t="shared" si="21"/>
        <v>0</v>
      </c>
      <c r="AS58" s="163">
        <f t="shared" ref="AS58:AT58" si="270">SUM(AS59:AS60)</f>
        <v>0</v>
      </c>
      <c r="AT58" s="163">
        <f t="shared" si="270"/>
        <v>0</v>
      </c>
      <c r="AU58" s="103">
        <f t="shared" si="22"/>
        <v>0</v>
      </c>
      <c r="AV58" s="163">
        <f t="shared" ref="AV58:AW58" si="271">SUM(AV59:AV60)</f>
        <v>0</v>
      </c>
      <c r="AW58" s="163">
        <f t="shared" si="271"/>
        <v>0</v>
      </c>
      <c r="AX58" s="103">
        <f t="shared" si="23"/>
        <v>0</v>
      </c>
      <c r="AY58" s="163">
        <f t="shared" ref="AY58:AZ58" si="272">SUM(AY59:AY60)</f>
        <v>0</v>
      </c>
      <c r="AZ58" s="163">
        <f t="shared" si="272"/>
        <v>0</v>
      </c>
      <c r="BA58" s="103">
        <f t="shared" si="24"/>
        <v>0</v>
      </c>
      <c r="BB58" s="163">
        <f t="shared" ref="BB58:BC58" si="273">SUM(BB59:BB60)</f>
        <v>0</v>
      </c>
      <c r="BC58" s="163">
        <f t="shared" si="273"/>
        <v>0</v>
      </c>
      <c r="BD58" s="103">
        <f t="shared" si="25"/>
        <v>0</v>
      </c>
      <c r="BE58" s="163">
        <f t="shared" ref="BE58:BF58" si="274">SUM(BE59:BE60)</f>
        <v>0</v>
      </c>
      <c r="BF58" s="163">
        <f t="shared" si="274"/>
        <v>0</v>
      </c>
      <c r="BG58" s="103">
        <f t="shared" si="26"/>
        <v>0</v>
      </c>
      <c r="BH58" s="163">
        <f t="shared" ref="BH58:BI58" si="275">SUM(BH59:BH60)</f>
        <v>0</v>
      </c>
      <c r="BI58" s="163">
        <f t="shared" si="275"/>
        <v>0</v>
      </c>
      <c r="BJ58" s="103">
        <f t="shared" si="27"/>
        <v>0</v>
      </c>
      <c r="BK58" s="163">
        <f t="shared" ref="BK58:BL58" si="276">SUM(BK59:BK60)</f>
        <v>0</v>
      </c>
      <c r="BL58" s="163">
        <f t="shared" si="276"/>
        <v>0</v>
      </c>
      <c r="BM58" s="322">
        <f t="shared" si="121"/>
        <v>0</v>
      </c>
      <c r="BN58" s="109">
        <f t="shared" ref="BN58:BO58" si="277">SUM(BN59:BN60)</f>
        <v>0</v>
      </c>
      <c r="BO58" s="163">
        <f t="shared" si="277"/>
        <v>0</v>
      </c>
      <c r="BP58" s="322">
        <f t="shared" si="122"/>
        <v>0</v>
      </c>
      <c r="BQ58" s="163">
        <f t="shared" ref="BQ58:BX58" si="278">SUM(BQ59:BQ60)</f>
        <v>0</v>
      </c>
      <c r="BR58" s="163">
        <f t="shared" si="278"/>
        <v>0</v>
      </c>
      <c r="BS58" s="163">
        <f t="shared" si="278"/>
        <v>0</v>
      </c>
      <c r="BT58" s="163">
        <f t="shared" si="278"/>
        <v>0</v>
      </c>
      <c r="BU58" s="163">
        <f t="shared" si="278"/>
        <v>0</v>
      </c>
      <c r="BV58" s="163">
        <f t="shared" si="278"/>
        <v>0</v>
      </c>
      <c r="BW58" s="163">
        <f t="shared" si="278"/>
        <v>0</v>
      </c>
      <c r="BX58" s="163">
        <f t="shared" si="278"/>
        <v>0</v>
      </c>
      <c r="BY58" s="322">
        <f t="shared" si="123"/>
        <v>0</v>
      </c>
      <c r="BZ58" s="163">
        <f t="shared" ref="BZ58:CA58" si="279">SUM(BZ59:BZ60)</f>
        <v>0</v>
      </c>
      <c r="CA58" s="163">
        <f t="shared" si="279"/>
        <v>0</v>
      </c>
      <c r="CB58" s="103">
        <f t="shared" si="71"/>
        <v>0</v>
      </c>
      <c r="CC58" s="163">
        <f t="shared" ref="CC58:CD58" si="280">SUM(CC59:CC60)</f>
        <v>0</v>
      </c>
      <c r="CD58" s="163">
        <f t="shared" si="280"/>
        <v>0</v>
      </c>
      <c r="CE58" s="103">
        <f t="shared" si="33"/>
        <v>0</v>
      </c>
      <c r="CF58" s="163">
        <f t="shared" ref="CF58:CG58" si="281">SUM(CF59:CF60)</f>
        <v>0</v>
      </c>
      <c r="CG58" s="163">
        <f t="shared" si="281"/>
        <v>0</v>
      </c>
      <c r="CH58" s="103">
        <f t="shared" si="34"/>
        <v>0</v>
      </c>
      <c r="CI58" s="163">
        <f t="shared" ref="CI58:CJ58" si="282">SUM(CI59:CI60)</f>
        <v>0</v>
      </c>
      <c r="CJ58" s="163">
        <f t="shared" si="282"/>
        <v>0</v>
      </c>
      <c r="CK58" s="103">
        <f t="shared" si="35"/>
        <v>0</v>
      </c>
      <c r="CL58" s="163">
        <f t="shared" ref="CL58:CM58" si="283">SUM(CL59:CL60)</f>
        <v>0</v>
      </c>
      <c r="CM58" s="163">
        <f t="shared" si="283"/>
        <v>0</v>
      </c>
      <c r="CN58" s="103">
        <f t="shared" si="36"/>
        <v>0</v>
      </c>
      <c r="CO58" s="163">
        <f t="shared" ref="CO58:CP58" si="284">SUM(CO59:CO60)</f>
        <v>0</v>
      </c>
      <c r="CP58" s="163">
        <f t="shared" si="284"/>
        <v>0</v>
      </c>
      <c r="CQ58" s="103">
        <f t="shared" si="37"/>
        <v>0</v>
      </c>
      <c r="CR58" s="306">
        <f t="shared" si="38"/>
        <v>21559200</v>
      </c>
      <c r="CS58" s="306">
        <f t="shared" si="38"/>
        <v>20134471</v>
      </c>
      <c r="CT58" s="306">
        <f t="shared" si="38"/>
        <v>-2506329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06">
        <f t="shared" si="40"/>
        <v>0</v>
      </c>
      <c r="CY58" s="306">
        <f t="shared" si="40"/>
        <v>0</v>
      </c>
      <c r="CZ58" s="306">
        <f t="shared" si="40"/>
        <v>0</v>
      </c>
      <c r="DA58" s="163">
        <f>SUM(DA59:DA60)</f>
        <v>600000000</v>
      </c>
      <c r="DB58" s="104">
        <f>SUM(DB59:DB60)</f>
        <v>600000000</v>
      </c>
      <c r="DC58" s="103">
        <f t="shared" si="6"/>
        <v>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00">
        <f t="shared" si="42"/>
        <v>600000000</v>
      </c>
      <c r="DH58" s="300">
        <f t="shared" si="42"/>
        <v>600000000</v>
      </c>
      <c r="DI58" s="300">
        <f t="shared" si="42"/>
        <v>0</v>
      </c>
      <c r="DJ58" s="300">
        <f t="shared" si="43"/>
        <v>621559200</v>
      </c>
      <c r="DK58" s="300">
        <f t="shared" si="43"/>
        <v>620134471</v>
      </c>
      <c r="DL58" s="300">
        <f t="shared" si="43"/>
        <v>-2506329</v>
      </c>
      <c r="DM58" s="291"/>
    </row>
    <row r="59" spans="1:117">
      <c r="A59" s="285">
        <v>52</v>
      </c>
      <c r="B59" s="292" t="s">
        <v>75</v>
      </c>
      <c r="C59" s="319"/>
      <c r="D59" s="319"/>
      <c r="E59" s="103">
        <f t="shared" si="9"/>
        <v>0</v>
      </c>
      <c r="F59" s="384">
        <v>5000000</v>
      </c>
      <c r="G59" s="384">
        <v>5000000</v>
      </c>
      <c r="H59" s="103">
        <f t="shared" si="10"/>
        <v>0</v>
      </c>
      <c r="I59" s="319"/>
      <c r="J59" s="319"/>
      <c r="K59" s="103">
        <f t="shared" si="11"/>
        <v>0</v>
      </c>
      <c r="L59" s="319"/>
      <c r="M59" s="319"/>
      <c r="N59" s="103">
        <f t="shared" si="12"/>
        <v>0</v>
      </c>
      <c r="O59" s="319"/>
      <c r="P59" s="319"/>
      <c r="Q59" s="323">
        <v>0</v>
      </c>
      <c r="R59" s="319"/>
      <c r="S59" s="319"/>
      <c r="T59" s="103">
        <f t="shared" si="14"/>
        <v>0</v>
      </c>
      <c r="U59" s="319"/>
      <c r="V59" s="319"/>
      <c r="W59" s="323">
        <v>0</v>
      </c>
      <c r="X59" s="319"/>
      <c r="Y59" s="319"/>
      <c r="Z59" s="103">
        <f t="shared" si="16"/>
        <v>0</v>
      </c>
      <c r="AA59" s="319"/>
      <c r="AB59" s="319"/>
      <c r="AC59" s="103">
        <f t="shared" si="17"/>
        <v>0</v>
      </c>
      <c r="AD59" s="319"/>
      <c r="AE59" s="319"/>
      <c r="AF59" s="103">
        <f t="shared" si="18"/>
        <v>0</v>
      </c>
      <c r="AG59" s="319"/>
      <c r="AH59" s="319"/>
      <c r="AI59" s="322">
        <f t="shared" si="119"/>
        <v>0</v>
      </c>
      <c r="AJ59" s="319"/>
      <c r="AK59" s="319"/>
      <c r="AL59" s="322">
        <f t="shared" si="120"/>
        <v>0</v>
      </c>
      <c r="AM59" s="319"/>
      <c r="AN59" s="319"/>
      <c r="AO59" s="103">
        <f t="shared" si="57"/>
        <v>0</v>
      </c>
      <c r="AP59" s="319"/>
      <c r="AQ59" s="319"/>
      <c r="AR59" s="103">
        <f t="shared" si="21"/>
        <v>0</v>
      </c>
      <c r="AS59" s="319"/>
      <c r="AT59" s="319"/>
      <c r="AU59" s="103">
        <f t="shared" si="22"/>
        <v>0</v>
      </c>
      <c r="AV59" s="319"/>
      <c r="AW59" s="319"/>
      <c r="AX59" s="103">
        <f t="shared" si="23"/>
        <v>0</v>
      </c>
      <c r="AY59" s="319"/>
      <c r="AZ59" s="319"/>
      <c r="BA59" s="103">
        <f t="shared" si="24"/>
        <v>0</v>
      </c>
      <c r="BB59" s="319"/>
      <c r="BC59" s="319"/>
      <c r="BD59" s="103">
        <f t="shared" si="25"/>
        <v>0</v>
      </c>
      <c r="BE59" s="319"/>
      <c r="BF59" s="319"/>
      <c r="BG59" s="103">
        <f t="shared" si="26"/>
        <v>0</v>
      </c>
      <c r="BH59" s="319"/>
      <c r="BI59" s="319"/>
      <c r="BJ59" s="103">
        <f t="shared" si="27"/>
        <v>0</v>
      </c>
      <c r="BK59" s="319"/>
      <c r="BL59" s="319"/>
      <c r="BM59" s="322">
        <f t="shared" si="121"/>
        <v>0</v>
      </c>
      <c r="BN59" s="109"/>
      <c r="BO59" s="319"/>
      <c r="BP59" s="322">
        <f t="shared" si="122"/>
        <v>0</v>
      </c>
      <c r="BQ59" s="319"/>
      <c r="BR59" s="319"/>
      <c r="BS59" s="323">
        <v>0</v>
      </c>
      <c r="BT59" s="319"/>
      <c r="BU59" s="319"/>
      <c r="BV59" s="103">
        <f t="shared" si="117"/>
        <v>0</v>
      </c>
      <c r="BW59" s="319"/>
      <c r="BX59" s="319"/>
      <c r="BY59" s="322">
        <f t="shared" si="123"/>
        <v>0</v>
      </c>
      <c r="BZ59" s="319"/>
      <c r="CA59" s="319"/>
      <c r="CB59" s="103">
        <f t="shared" si="71"/>
        <v>0</v>
      </c>
      <c r="CC59" s="319"/>
      <c r="CD59" s="319"/>
      <c r="CE59" s="103">
        <f t="shared" si="33"/>
        <v>0</v>
      </c>
      <c r="CF59" s="319"/>
      <c r="CG59" s="319"/>
      <c r="CH59" s="103">
        <f t="shared" si="34"/>
        <v>0</v>
      </c>
      <c r="CI59" s="319"/>
      <c r="CJ59" s="319"/>
      <c r="CK59" s="103">
        <f t="shared" si="35"/>
        <v>0</v>
      </c>
      <c r="CL59" s="319"/>
      <c r="CM59" s="319"/>
      <c r="CN59" s="103">
        <f t="shared" si="36"/>
        <v>0</v>
      </c>
      <c r="CO59" s="344"/>
      <c r="CP59" s="344"/>
      <c r="CQ59" s="103">
        <f t="shared" si="37"/>
        <v>0</v>
      </c>
      <c r="CR59" s="294">
        <f t="shared" si="38"/>
        <v>5000000</v>
      </c>
      <c r="CS59" s="294">
        <f t="shared" si="38"/>
        <v>5000000</v>
      </c>
      <c r="CT59" s="29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294">
        <f t="shared" ref="CX59:CZ60" si="285">SUM(CU59)</f>
        <v>0</v>
      </c>
      <c r="CY59" s="294">
        <f t="shared" si="285"/>
        <v>0</v>
      </c>
      <c r="CZ59" s="294">
        <f t="shared" si="285"/>
        <v>0</v>
      </c>
      <c r="DA59" s="396">
        <v>600000000</v>
      </c>
      <c r="DB59" s="397">
        <v>600000000</v>
      </c>
      <c r="DC59" s="103">
        <f t="shared" si="6"/>
        <v>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600000000</v>
      </c>
      <c r="DI59" s="124">
        <f t="shared" si="42"/>
        <v>0</v>
      </c>
      <c r="DJ59" s="124">
        <f t="shared" si="43"/>
        <v>605000000</v>
      </c>
      <c r="DK59" s="124">
        <f t="shared" si="43"/>
        <v>605000000</v>
      </c>
      <c r="DL59" s="124">
        <f t="shared" si="43"/>
        <v>0</v>
      </c>
      <c r="DM59" s="302"/>
    </row>
    <row r="60" spans="1:117">
      <c r="A60" s="285">
        <v>53</v>
      </c>
      <c r="B60" s="292" t="s">
        <v>53</v>
      </c>
      <c r="C60" s="396">
        <v>6300000</v>
      </c>
      <c r="D60" s="397">
        <v>5180471</v>
      </c>
      <c r="E60" s="103">
        <f t="shared" si="9"/>
        <v>-1119529</v>
      </c>
      <c r="F60" s="396">
        <v>8700000</v>
      </c>
      <c r="G60" s="397">
        <v>8163200</v>
      </c>
      <c r="H60" s="103">
        <f t="shared" si="10"/>
        <v>-536800</v>
      </c>
      <c r="I60" s="384"/>
      <c r="J60" s="384"/>
      <c r="K60" s="103">
        <f t="shared" si="11"/>
        <v>0</v>
      </c>
      <c r="L60" s="384">
        <v>850000</v>
      </c>
      <c r="M60" s="109">
        <v>0</v>
      </c>
      <c r="N60" s="103">
        <f t="shared" si="12"/>
        <v>-850000</v>
      </c>
      <c r="O60" s="109">
        <v>709200</v>
      </c>
      <c r="P60" s="109">
        <v>1790800</v>
      </c>
      <c r="Q60" s="32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2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22">
        <f t="shared" si="119"/>
        <v>0</v>
      </c>
      <c r="AJ60" s="109"/>
      <c r="AK60" s="109"/>
      <c r="AL60" s="32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22">
        <f t="shared" si="121"/>
        <v>0</v>
      </c>
      <c r="BN60" s="109"/>
      <c r="BO60" s="109"/>
      <c r="BP60" s="322">
        <f t="shared" si="122"/>
        <v>0</v>
      </c>
      <c r="BQ60" s="109"/>
      <c r="BR60" s="109"/>
      <c r="BS60" s="323">
        <v>0</v>
      </c>
      <c r="BT60" s="109"/>
      <c r="BU60" s="109"/>
      <c r="BV60" s="103">
        <f t="shared" si="117"/>
        <v>0</v>
      </c>
      <c r="BW60" s="109"/>
      <c r="BX60" s="109"/>
      <c r="BY60" s="32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294">
        <f t="shared" si="38"/>
        <v>16559200</v>
      </c>
      <c r="CS60" s="294">
        <f t="shared" si="38"/>
        <v>15134471</v>
      </c>
      <c r="CT60" s="294">
        <f t="shared" si="38"/>
        <v>-2506329</v>
      </c>
      <c r="CU60" s="82"/>
      <c r="CV60" s="82"/>
      <c r="CW60" s="107">
        <f t="shared" si="39"/>
        <v>0</v>
      </c>
      <c r="CX60" s="294">
        <f t="shared" si="285"/>
        <v>0</v>
      </c>
      <c r="CY60" s="294">
        <f t="shared" si="285"/>
        <v>0</v>
      </c>
      <c r="CZ60" s="294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16559200</v>
      </c>
      <c r="DK60" s="124">
        <f t="shared" si="43"/>
        <v>15134471</v>
      </c>
      <c r="DL60" s="124">
        <f t="shared" si="43"/>
        <v>-2506329</v>
      </c>
      <c r="DM60" s="302"/>
    </row>
    <row r="61" spans="1:117" s="312" customFormat="1">
      <c r="A61" s="299"/>
      <c r="B61" s="31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23"/>
      <c r="R61" s="109"/>
      <c r="S61" s="109"/>
      <c r="T61" s="103">
        <f t="shared" si="14"/>
        <v>0</v>
      </c>
      <c r="U61" s="109"/>
      <c r="V61" s="109"/>
      <c r="W61" s="32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22">
        <f t="shared" si="119"/>
        <v>0</v>
      </c>
      <c r="AJ61" s="109"/>
      <c r="AK61" s="109"/>
      <c r="AL61" s="32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22">
        <f t="shared" si="121"/>
        <v>0</v>
      </c>
      <c r="BN61" s="109"/>
      <c r="BO61" s="109"/>
      <c r="BP61" s="322">
        <f t="shared" si="122"/>
        <v>0</v>
      </c>
      <c r="BQ61" s="109"/>
      <c r="BR61" s="109"/>
      <c r="BS61" s="323"/>
      <c r="BT61" s="109"/>
      <c r="BU61" s="109"/>
      <c r="BV61" s="103">
        <f t="shared" si="117"/>
        <v>0</v>
      </c>
      <c r="BW61" s="109"/>
      <c r="BX61" s="109"/>
      <c r="BY61" s="32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06"/>
      <c r="CS61" s="306"/>
      <c r="CT61" s="306"/>
      <c r="CU61" s="104"/>
      <c r="CV61" s="104"/>
      <c r="CW61" s="103"/>
      <c r="CX61" s="306"/>
      <c r="CY61" s="306"/>
      <c r="CZ61" s="306"/>
      <c r="DA61" s="109"/>
      <c r="DB61" s="109"/>
      <c r="DC61" s="103">
        <f t="shared" si="6"/>
        <v>0</v>
      </c>
      <c r="DD61" s="104"/>
      <c r="DE61" s="104"/>
      <c r="DF61" s="103"/>
      <c r="DG61" s="300"/>
      <c r="DH61" s="300"/>
      <c r="DI61" s="300"/>
      <c r="DJ61" s="300"/>
      <c r="DK61" s="300"/>
      <c r="DL61" s="300"/>
      <c r="DM61" s="291"/>
    </row>
    <row r="62" spans="1:117">
      <c r="A62" s="28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23"/>
      <c r="R62" s="109"/>
      <c r="S62" s="109"/>
      <c r="T62" s="103">
        <f t="shared" si="14"/>
        <v>0</v>
      </c>
      <c r="U62" s="109"/>
      <c r="V62" s="109"/>
      <c r="W62" s="32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22">
        <f t="shared" si="119"/>
        <v>0</v>
      </c>
      <c r="AJ62" s="109"/>
      <c r="AK62" s="109"/>
      <c r="AL62" s="32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22">
        <f t="shared" si="121"/>
        <v>0</v>
      </c>
      <c r="BN62" s="109"/>
      <c r="BO62" s="109"/>
      <c r="BP62" s="322">
        <f t="shared" si="122"/>
        <v>0</v>
      </c>
      <c r="BQ62" s="109"/>
      <c r="BR62" s="109"/>
      <c r="BS62" s="323"/>
      <c r="BT62" s="109"/>
      <c r="BU62" s="109"/>
      <c r="BV62" s="103">
        <f t="shared" si="117"/>
        <v>0</v>
      </c>
      <c r="BW62" s="109"/>
      <c r="BX62" s="109"/>
      <c r="BY62" s="32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294"/>
      <c r="CS62" s="294"/>
      <c r="CT62" s="294"/>
      <c r="CU62" s="82"/>
      <c r="CV62" s="82"/>
      <c r="CW62" s="107"/>
      <c r="CX62" s="294"/>
      <c r="CY62" s="294"/>
      <c r="CZ62" s="29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02"/>
    </row>
    <row r="63" spans="1:117">
      <c r="A63" s="307">
        <v>54</v>
      </c>
      <c r="B63" s="292" t="s">
        <v>77</v>
      </c>
      <c r="C63" s="163">
        <v>0</v>
      </c>
      <c r="D63" s="163">
        <v>0</v>
      </c>
      <c r="E63" s="103">
        <f t="shared" si="9"/>
        <v>0</v>
      </c>
      <c r="F63" s="163">
        <v>0</v>
      </c>
      <c r="G63" s="163">
        <v>0</v>
      </c>
      <c r="H63" s="103">
        <f t="shared" si="10"/>
        <v>0</v>
      </c>
      <c r="I63" s="163">
        <v>0</v>
      </c>
      <c r="J63" s="163">
        <v>0</v>
      </c>
      <c r="K63" s="103">
        <f t="shared" si="11"/>
        <v>0</v>
      </c>
      <c r="L63" s="163">
        <v>0</v>
      </c>
      <c r="M63" s="163">
        <v>0</v>
      </c>
      <c r="N63" s="103">
        <f t="shared" si="12"/>
        <v>0</v>
      </c>
      <c r="O63" s="163">
        <v>0</v>
      </c>
      <c r="P63" s="163">
        <v>0</v>
      </c>
      <c r="Q63" s="323">
        <v>0</v>
      </c>
      <c r="R63" s="163">
        <v>0</v>
      </c>
      <c r="S63" s="163">
        <v>0</v>
      </c>
      <c r="T63" s="103">
        <f t="shared" si="14"/>
        <v>0</v>
      </c>
      <c r="U63" s="163">
        <v>0</v>
      </c>
      <c r="V63" s="163">
        <v>0</v>
      </c>
      <c r="W63" s="323">
        <v>0</v>
      </c>
      <c r="X63" s="163">
        <v>0</v>
      </c>
      <c r="Y63" s="163">
        <v>0</v>
      </c>
      <c r="Z63" s="103">
        <f t="shared" si="16"/>
        <v>0</v>
      </c>
      <c r="AA63" s="163">
        <v>0</v>
      </c>
      <c r="AB63" s="163">
        <v>0</v>
      </c>
      <c r="AC63" s="103">
        <f t="shared" si="17"/>
        <v>0</v>
      </c>
      <c r="AD63" s="163">
        <v>0</v>
      </c>
      <c r="AE63" s="163">
        <v>0</v>
      </c>
      <c r="AF63" s="103">
        <f t="shared" si="18"/>
        <v>0</v>
      </c>
      <c r="AG63" s="163">
        <v>0</v>
      </c>
      <c r="AH63" s="163">
        <v>0</v>
      </c>
      <c r="AI63" s="322">
        <f t="shared" si="119"/>
        <v>0</v>
      </c>
      <c r="AJ63" s="163">
        <v>0</v>
      </c>
      <c r="AK63" s="163">
        <v>0</v>
      </c>
      <c r="AL63" s="322">
        <f t="shared" si="120"/>
        <v>0</v>
      </c>
      <c r="AM63" s="163">
        <v>0</v>
      </c>
      <c r="AN63" s="163">
        <v>0</v>
      </c>
      <c r="AO63" s="103">
        <f t="shared" si="57"/>
        <v>0</v>
      </c>
      <c r="AP63" s="163">
        <v>0</v>
      </c>
      <c r="AQ63" s="163">
        <v>0</v>
      </c>
      <c r="AR63" s="103">
        <f t="shared" si="21"/>
        <v>0</v>
      </c>
      <c r="AS63" s="163">
        <v>0</v>
      </c>
      <c r="AT63" s="163">
        <v>0</v>
      </c>
      <c r="AU63" s="103">
        <f t="shared" si="22"/>
        <v>0</v>
      </c>
      <c r="AV63" s="163">
        <v>0</v>
      </c>
      <c r="AW63" s="163">
        <v>0</v>
      </c>
      <c r="AX63" s="103">
        <f t="shared" si="23"/>
        <v>0</v>
      </c>
      <c r="AY63" s="163">
        <v>0</v>
      </c>
      <c r="AZ63" s="163">
        <v>0</v>
      </c>
      <c r="BA63" s="103">
        <f t="shared" si="24"/>
        <v>0</v>
      </c>
      <c r="BB63" s="163">
        <v>0</v>
      </c>
      <c r="BC63" s="163">
        <v>0</v>
      </c>
      <c r="BD63" s="103">
        <f t="shared" si="25"/>
        <v>0</v>
      </c>
      <c r="BE63" s="163">
        <v>0</v>
      </c>
      <c r="BF63" s="163">
        <v>0</v>
      </c>
      <c r="BG63" s="103">
        <f t="shared" si="26"/>
        <v>0</v>
      </c>
      <c r="BH63" s="163">
        <v>0</v>
      </c>
      <c r="BI63" s="163">
        <v>0</v>
      </c>
      <c r="BJ63" s="103">
        <f t="shared" si="27"/>
        <v>0</v>
      </c>
      <c r="BK63" s="163">
        <v>0</v>
      </c>
      <c r="BL63" s="163">
        <v>0</v>
      </c>
      <c r="BM63" s="322">
        <f t="shared" si="121"/>
        <v>0</v>
      </c>
      <c r="BN63" s="109">
        <v>0</v>
      </c>
      <c r="BO63" s="163">
        <v>0</v>
      </c>
      <c r="BP63" s="322">
        <f t="shared" si="122"/>
        <v>0</v>
      </c>
      <c r="BQ63" s="163">
        <v>0</v>
      </c>
      <c r="BR63" s="163">
        <v>0</v>
      </c>
      <c r="BS63" s="323">
        <v>0</v>
      </c>
      <c r="BT63" s="163">
        <v>0</v>
      </c>
      <c r="BU63" s="163">
        <v>0</v>
      </c>
      <c r="BV63" s="103">
        <f t="shared" si="117"/>
        <v>0</v>
      </c>
      <c r="BW63" s="163">
        <v>0</v>
      </c>
      <c r="BX63" s="163">
        <v>0</v>
      </c>
      <c r="BY63" s="322">
        <f t="shared" si="123"/>
        <v>0</v>
      </c>
      <c r="BZ63" s="163">
        <v>0</v>
      </c>
      <c r="CA63" s="163">
        <v>0</v>
      </c>
      <c r="CB63" s="103">
        <f t="shared" si="71"/>
        <v>0</v>
      </c>
      <c r="CC63" s="163">
        <v>0</v>
      </c>
      <c r="CD63" s="163">
        <v>0</v>
      </c>
      <c r="CE63" s="103">
        <f t="shared" si="33"/>
        <v>0</v>
      </c>
      <c r="CF63" s="163">
        <v>0</v>
      </c>
      <c r="CG63" s="163">
        <v>0</v>
      </c>
      <c r="CH63" s="103">
        <f t="shared" si="34"/>
        <v>0</v>
      </c>
      <c r="CI63" s="163">
        <v>0</v>
      </c>
      <c r="CJ63" s="163">
        <v>0</v>
      </c>
      <c r="CK63" s="103">
        <f t="shared" si="35"/>
        <v>0</v>
      </c>
      <c r="CL63" s="163">
        <v>0</v>
      </c>
      <c r="CM63" s="163">
        <v>0</v>
      </c>
      <c r="CN63" s="103">
        <f t="shared" si="36"/>
        <v>0</v>
      </c>
      <c r="CO63" s="163">
        <v>0</v>
      </c>
      <c r="CP63" s="163">
        <v>0</v>
      </c>
      <c r="CQ63" s="103">
        <f t="shared" si="37"/>
        <v>0</v>
      </c>
      <c r="CR63" s="294">
        <f t="shared" si="38"/>
        <v>0</v>
      </c>
      <c r="CS63" s="294">
        <f t="shared" si="38"/>
        <v>0</v>
      </c>
      <c r="CT63" s="29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294">
        <f t="shared" si="40"/>
        <v>0</v>
      </c>
      <c r="CY63" s="294">
        <f t="shared" si="40"/>
        <v>0</v>
      </c>
      <c r="CZ63" s="294">
        <f t="shared" si="40"/>
        <v>0</v>
      </c>
      <c r="DA63" s="163">
        <v>0</v>
      </c>
      <c r="DB63" s="163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02"/>
    </row>
    <row r="64" spans="1:117">
      <c r="A64" s="285">
        <v>55</v>
      </c>
      <c r="B64" s="292" t="s">
        <v>54</v>
      </c>
      <c r="C64" s="319"/>
      <c r="D64" s="319"/>
      <c r="E64" s="103">
        <f t="shared" si="9"/>
        <v>0</v>
      </c>
      <c r="F64" s="319"/>
      <c r="G64" s="319"/>
      <c r="H64" s="103">
        <f t="shared" si="10"/>
        <v>0</v>
      </c>
      <c r="I64" s="319"/>
      <c r="J64" s="319"/>
      <c r="K64" s="103">
        <f t="shared" si="11"/>
        <v>0</v>
      </c>
      <c r="L64" s="319"/>
      <c r="M64" s="319"/>
      <c r="N64" s="103">
        <f t="shared" si="12"/>
        <v>0</v>
      </c>
      <c r="O64" s="319"/>
      <c r="P64" s="319"/>
      <c r="Q64" s="323">
        <v>0</v>
      </c>
      <c r="R64" s="319"/>
      <c r="S64" s="319"/>
      <c r="T64" s="103">
        <f t="shared" si="14"/>
        <v>0</v>
      </c>
      <c r="U64" s="319"/>
      <c r="V64" s="319"/>
      <c r="W64" s="323">
        <v>0</v>
      </c>
      <c r="X64" s="319"/>
      <c r="Y64" s="319"/>
      <c r="Z64" s="103">
        <f t="shared" si="16"/>
        <v>0</v>
      </c>
      <c r="AA64" s="319"/>
      <c r="AB64" s="319"/>
      <c r="AC64" s="103">
        <f t="shared" si="17"/>
        <v>0</v>
      </c>
      <c r="AD64" s="319"/>
      <c r="AE64" s="319"/>
      <c r="AF64" s="103">
        <f t="shared" si="18"/>
        <v>0</v>
      </c>
      <c r="AG64" s="319"/>
      <c r="AH64" s="319"/>
      <c r="AI64" s="322">
        <f t="shared" si="119"/>
        <v>0</v>
      </c>
      <c r="AJ64" s="319"/>
      <c r="AK64" s="319"/>
      <c r="AL64" s="322">
        <f t="shared" si="120"/>
        <v>0</v>
      </c>
      <c r="AM64" s="319"/>
      <c r="AN64" s="319"/>
      <c r="AO64" s="103">
        <f t="shared" si="57"/>
        <v>0</v>
      </c>
      <c r="AP64" s="319"/>
      <c r="AQ64" s="319"/>
      <c r="AR64" s="103">
        <f t="shared" si="21"/>
        <v>0</v>
      </c>
      <c r="AS64" s="319"/>
      <c r="AT64" s="319"/>
      <c r="AU64" s="103">
        <f t="shared" si="22"/>
        <v>0</v>
      </c>
      <c r="AV64" s="319"/>
      <c r="AW64" s="319"/>
      <c r="AX64" s="103">
        <f t="shared" si="23"/>
        <v>0</v>
      </c>
      <c r="AY64" s="319"/>
      <c r="AZ64" s="319"/>
      <c r="BA64" s="103">
        <f t="shared" si="24"/>
        <v>0</v>
      </c>
      <c r="BB64" s="319"/>
      <c r="BC64" s="319"/>
      <c r="BD64" s="103">
        <f t="shared" si="25"/>
        <v>0</v>
      </c>
      <c r="BE64" s="319"/>
      <c r="BF64" s="319"/>
      <c r="BG64" s="103">
        <f t="shared" si="26"/>
        <v>0</v>
      </c>
      <c r="BH64" s="319"/>
      <c r="BI64" s="319"/>
      <c r="BJ64" s="103">
        <f t="shared" si="27"/>
        <v>0</v>
      </c>
      <c r="BK64" s="319"/>
      <c r="BL64" s="319"/>
      <c r="BM64" s="322">
        <f t="shared" si="121"/>
        <v>0</v>
      </c>
      <c r="BN64" s="109"/>
      <c r="BO64" s="319"/>
      <c r="BP64" s="322">
        <f t="shared" si="122"/>
        <v>0</v>
      </c>
      <c r="BQ64" s="319"/>
      <c r="BR64" s="319"/>
      <c r="BS64" s="323">
        <v>0</v>
      </c>
      <c r="BT64" s="319"/>
      <c r="BU64" s="319"/>
      <c r="BV64" s="103">
        <f t="shared" si="117"/>
        <v>0</v>
      </c>
      <c r="BW64" s="319"/>
      <c r="BX64" s="319"/>
      <c r="BY64" s="322">
        <f t="shared" si="123"/>
        <v>0</v>
      </c>
      <c r="BZ64" s="319"/>
      <c r="CA64" s="319"/>
      <c r="CB64" s="103">
        <f t="shared" si="71"/>
        <v>0</v>
      </c>
      <c r="CC64" s="319"/>
      <c r="CD64" s="319"/>
      <c r="CE64" s="103">
        <f t="shared" si="33"/>
        <v>0</v>
      </c>
      <c r="CF64" s="319"/>
      <c r="CG64" s="319"/>
      <c r="CH64" s="103">
        <f t="shared" si="34"/>
        <v>0</v>
      </c>
      <c r="CI64" s="319"/>
      <c r="CJ64" s="319"/>
      <c r="CK64" s="103">
        <f t="shared" si="35"/>
        <v>0</v>
      </c>
      <c r="CL64" s="319"/>
      <c r="CM64" s="319"/>
      <c r="CN64" s="103">
        <f t="shared" si="36"/>
        <v>0</v>
      </c>
      <c r="CO64" s="319"/>
      <c r="CP64" s="319"/>
      <c r="CQ64" s="103">
        <f t="shared" si="37"/>
        <v>0</v>
      </c>
      <c r="CR64" s="294">
        <f t="shared" ref="CR64:CT65" si="286">SUM(C64+F64+I64+L64+O64+R64+U64+X64+AA64+AD64+AG64+AJ64+AM64+AP64+AS64+AV64+AY64+BB64+BE64+BH64+BK64+BN64+BQ64+BT64+BW64+BZ64+CC64+CF64+CI64+CL64+CO64)</f>
        <v>0</v>
      </c>
      <c r="CS64" s="294">
        <f t="shared" si="286"/>
        <v>0</v>
      </c>
      <c r="CT64" s="294">
        <f t="shared" si="286"/>
        <v>0</v>
      </c>
      <c r="CU64" s="82"/>
      <c r="CV64" s="82"/>
      <c r="CW64" s="107">
        <f t="shared" si="39"/>
        <v>0</v>
      </c>
      <c r="CX64" s="294">
        <f t="shared" ref="CX64:CZ65" si="287">SUM(CU64)</f>
        <v>0</v>
      </c>
      <c r="CY64" s="294">
        <f t="shared" si="287"/>
        <v>0</v>
      </c>
      <c r="CZ64" s="294">
        <f t="shared" si="287"/>
        <v>0</v>
      </c>
      <c r="DA64" s="319"/>
      <c r="DB64" s="31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02"/>
    </row>
    <row r="65" spans="1:121">
      <c r="A65" s="285">
        <v>56</v>
      </c>
      <c r="B65" s="292" t="s">
        <v>55</v>
      </c>
      <c r="C65" s="319"/>
      <c r="D65" s="319"/>
      <c r="E65" s="103">
        <f t="shared" si="9"/>
        <v>0</v>
      </c>
      <c r="F65" s="319"/>
      <c r="G65" s="319"/>
      <c r="H65" s="103">
        <f t="shared" si="10"/>
        <v>0</v>
      </c>
      <c r="I65" s="319"/>
      <c r="J65" s="319"/>
      <c r="K65" s="103">
        <f t="shared" si="11"/>
        <v>0</v>
      </c>
      <c r="L65" s="319"/>
      <c r="M65" s="319"/>
      <c r="N65" s="103">
        <f t="shared" si="12"/>
        <v>0</v>
      </c>
      <c r="O65" s="319"/>
      <c r="P65" s="319"/>
      <c r="Q65" s="323">
        <v>0</v>
      </c>
      <c r="R65" s="319"/>
      <c r="S65" s="319"/>
      <c r="T65" s="103">
        <f t="shared" si="14"/>
        <v>0</v>
      </c>
      <c r="U65" s="319"/>
      <c r="V65" s="319"/>
      <c r="W65" s="323">
        <v>0</v>
      </c>
      <c r="X65" s="319"/>
      <c r="Y65" s="319"/>
      <c r="Z65" s="103">
        <f t="shared" si="16"/>
        <v>0</v>
      </c>
      <c r="AA65" s="319"/>
      <c r="AB65" s="319"/>
      <c r="AC65" s="103">
        <f t="shared" si="17"/>
        <v>0</v>
      </c>
      <c r="AD65" s="319"/>
      <c r="AE65" s="319"/>
      <c r="AF65" s="103">
        <f t="shared" si="18"/>
        <v>0</v>
      </c>
      <c r="AG65" s="319"/>
      <c r="AH65" s="319"/>
      <c r="AI65" s="322">
        <f t="shared" si="119"/>
        <v>0</v>
      </c>
      <c r="AJ65" s="319"/>
      <c r="AK65" s="319"/>
      <c r="AL65" s="322">
        <f t="shared" si="120"/>
        <v>0</v>
      </c>
      <c r="AM65" s="319"/>
      <c r="AN65" s="319"/>
      <c r="AO65" s="103">
        <f t="shared" si="57"/>
        <v>0</v>
      </c>
      <c r="AP65" s="319"/>
      <c r="AQ65" s="319"/>
      <c r="AR65" s="103">
        <f t="shared" si="21"/>
        <v>0</v>
      </c>
      <c r="AS65" s="319"/>
      <c r="AT65" s="319"/>
      <c r="AU65" s="103">
        <f t="shared" si="22"/>
        <v>0</v>
      </c>
      <c r="AV65" s="319"/>
      <c r="AW65" s="319"/>
      <c r="AX65" s="103">
        <f t="shared" si="23"/>
        <v>0</v>
      </c>
      <c r="AY65" s="319"/>
      <c r="AZ65" s="319"/>
      <c r="BA65" s="103">
        <f t="shared" si="24"/>
        <v>0</v>
      </c>
      <c r="BB65" s="319"/>
      <c r="BC65" s="319"/>
      <c r="BD65" s="103">
        <f t="shared" si="25"/>
        <v>0</v>
      </c>
      <c r="BE65" s="319"/>
      <c r="BF65" s="319"/>
      <c r="BG65" s="103">
        <f t="shared" si="26"/>
        <v>0</v>
      </c>
      <c r="BH65" s="319"/>
      <c r="BI65" s="319"/>
      <c r="BJ65" s="103">
        <f t="shared" si="27"/>
        <v>0</v>
      </c>
      <c r="BK65" s="319"/>
      <c r="BL65" s="319"/>
      <c r="BM65" s="322">
        <f t="shared" si="121"/>
        <v>0</v>
      </c>
      <c r="BN65" s="109"/>
      <c r="BO65" s="319"/>
      <c r="BP65" s="322">
        <f t="shared" si="122"/>
        <v>0</v>
      </c>
      <c r="BQ65" s="319"/>
      <c r="BR65" s="319"/>
      <c r="BS65" s="323">
        <v>0</v>
      </c>
      <c r="BT65" s="319"/>
      <c r="BU65" s="319"/>
      <c r="BV65" s="103">
        <f t="shared" si="117"/>
        <v>0</v>
      </c>
      <c r="BW65" s="319"/>
      <c r="BX65" s="319"/>
      <c r="BY65" s="322">
        <f t="shared" si="123"/>
        <v>0</v>
      </c>
      <c r="BZ65" s="319"/>
      <c r="CA65" s="319"/>
      <c r="CB65" s="103">
        <f t="shared" si="71"/>
        <v>0</v>
      </c>
      <c r="CC65" s="319"/>
      <c r="CD65" s="319"/>
      <c r="CE65" s="103">
        <f t="shared" si="33"/>
        <v>0</v>
      </c>
      <c r="CF65" s="319"/>
      <c r="CG65" s="319"/>
      <c r="CH65" s="103">
        <f t="shared" si="34"/>
        <v>0</v>
      </c>
      <c r="CI65" s="319"/>
      <c r="CJ65" s="319"/>
      <c r="CK65" s="103">
        <f t="shared" si="35"/>
        <v>0</v>
      </c>
      <c r="CL65" s="319"/>
      <c r="CM65" s="319"/>
      <c r="CN65" s="103">
        <f t="shared" si="36"/>
        <v>0</v>
      </c>
      <c r="CO65" s="319"/>
      <c r="CP65" s="319"/>
      <c r="CQ65" s="103">
        <f t="shared" si="37"/>
        <v>0</v>
      </c>
      <c r="CR65" s="294">
        <f t="shared" si="286"/>
        <v>0</v>
      </c>
      <c r="CS65" s="294">
        <f t="shared" si="286"/>
        <v>0</v>
      </c>
      <c r="CT65" s="294">
        <f t="shared" si="286"/>
        <v>0</v>
      </c>
      <c r="CU65" s="82"/>
      <c r="CV65" s="82"/>
      <c r="CW65" s="107">
        <f t="shared" si="39"/>
        <v>0</v>
      </c>
      <c r="CX65" s="294">
        <f t="shared" si="287"/>
        <v>0</v>
      </c>
      <c r="CY65" s="294">
        <f t="shared" si="287"/>
        <v>0</v>
      </c>
      <c r="CZ65" s="294">
        <f t="shared" si="287"/>
        <v>0</v>
      </c>
      <c r="DA65" s="319"/>
      <c r="DB65" s="31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02"/>
    </row>
    <row r="66" spans="1:121" s="312" customFormat="1">
      <c r="A66" s="299">
        <v>57</v>
      </c>
      <c r="B66" s="310" t="s">
        <v>78</v>
      </c>
      <c r="C66" s="163">
        <f t="shared" ref="C66:D66" si="289">SUM(C67:C74)</f>
        <v>4900000</v>
      </c>
      <c r="D66" s="163">
        <f t="shared" si="289"/>
        <v>3100000</v>
      </c>
      <c r="E66" s="163">
        <f t="shared" ref="E66:Y66" si="290">SUM(E67:E74)</f>
        <v>-1800000</v>
      </c>
      <c r="F66" s="163">
        <f t="shared" si="290"/>
        <v>2100000</v>
      </c>
      <c r="G66" s="163">
        <f t="shared" si="290"/>
        <v>2100000</v>
      </c>
      <c r="H66" s="103">
        <f t="shared" si="10"/>
        <v>0</v>
      </c>
      <c r="I66" s="163">
        <f t="shared" ref="I66:J66" si="291">SUM(I67:I74)</f>
        <v>0</v>
      </c>
      <c r="J66" s="163">
        <f t="shared" si="291"/>
        <v>0</v>
      </c>
      <c r="K66" s="103">
        <f t="shared" si="11"/>
        <v>0</v>
      </c>
      <c r="L66" s="163">
        <f t="shared" ref="L66:M66" si="292">SUM(L67:L74)</f>
        <v>0</v>
      </c>
      <c r="M66" s="163">
        <f t="shared" si="292"/>
        <v>0</v>
      </c>
      <c r="N66" s="103">
        <f t="shared" si="12"/>
        <v>0</v>
      </c>
      <c r="O66" s="163">
        <f t="shared" si="290"/>
        <v>0</v>
      </c>
      <c r="P66" s="163">
        <f t="shared" si="290"/>
        <v>0</v>
      </c>
      <c r="Q66" s="163">
        <f t="shared" si="290"/>
        <v>0</v>
      </c>
      <c r="R66" s="163">
        <f t="shared" si="290"/>
        <v>0</v>
      </c>
      <c r="S66" s="163">
        <f t="shared" si="290"/>
        <v>0</v>
      </c>
      <c r="T66" s="103">
        <f t="shared" si="14"/>
        <v>0</v>
      </c>
      <c r="U66" s="163">
        <f t="shared" si="290"/>
        <v>0</v>
      </c>
      <c r="V66" s="163">
        <f t="shared" si="290"/>
        <v>0</v>
      </c>
      <c r="W66" s="163">
        <f t="shared" si="290"/>
        <v>0</v>
      </c>
      <c r="X66" s="163">
        <f t="shared" si="290"/>
        <v>0</v>
      </c>
      <c r="Y66" s="163">
        <f t="shared" si="290"/>
        <v>0</v>
      </c>
      <c r="Z66" s="103">
        <f t="shared" si="16"/>
        <v>0</v>
      </c>
      <c r="AA66" s="163">
        <f t="shared" ref="AA66:AB66" si="293">SUM(AA67:AA74)</f>
        <v>0</v>
      </c>
      <c r="AB66" s="163">
        <f t="shared" si="293"/>
        <v>0</v>
      </c>
      <c r="AC66" s="103">
        <f t="shared" si="17"/>
        <v>0</v>
      </c>
      <c r="AD66" s="163">
        <f t="shared" ref="AD66:AE66" si="294">SUM(AD67:AD74)</f>
        <v>0</v>
      </c>
      <c r="AE66" s="163">
        <f t="shared" si="294"/>
        <v>0</v>
      </c>
      <c r="AF66" s="103">
        <f t="shared" si="18"/>
        <v>0</v>
      </c>
      <c r="AG66" s="163">
        <f t="shared" ref="AG66:AH66" si="295">SUM(AG67:AG74)</f>
        <v>0</v>
      </c>
      <c r="AH66" s="163">
        <f t="shared" si="295"/>
        <v>0</v>
      </c>
      <c r="AI66" s="322">
        <f t="shared" si="119"/>
        <v>0</v>
      </c>
      <c r="AJ66" s="163">
        <f>SUM(AJ67:AJ74)</f>
        <v>0</v>
      </c>
      <c r="AK66" s="163">
        <f>SUM(AK67:AK74)</f>
        <v>0</v>
      </c>
      <c r="AL66" s="322">
        <f t="shared" si="120"/>
        <v>0</v>
      </c>
      <c r="AM66" s="163">
        <f t="shared" ref="AM66:AN66" si="296">SUM(AM67:AM74)</f>
        <v>0</v>
      </c>
      <c r="AN66" s="163">
        <f t="shared" si="296"/>
        <v>0</v>
      </c>
      <c r="AO66" s="103">
        <f t="shared" si="57"/>
        <v>0</v>
      </c>
      <c r="AP66" s="163">
        <f t="shared" ref="AP66:AQ66" si="297">SUM(AP67:AP74)</f>
        <v>0</v>
      </c>
      <c r="AQ66" s="163">
        <f t="shared" si="297"/>
        <v>0</v>
      </c>
      <c r="AR66" s="103">
        <f t="shared" si="21"/>
        <v>0</v>
      </c>
      <c r="AS66" s="163">
        <f t="shared" ref="AS66:AT66" si="298">SUM(AS67:AS74)</f>
        <v>0</v>
      </c>
      <c r="AT66" s="163">
        <f t="shared" si="298"/>
        <v>0</v>
      </c>
      <c r="AU66" s="103">
        <f t="shared" si="22"/>
        <v>0</v>
      </c>
      <c r="AV66" s="163">
        <f t="shared" ref="AV66:AW66" si="299">SUM(AV67:AV74)</f>
        <v>0</v>
      </c>
      <c r="AW66" s="163">
        <f t="shared" si="299"/>
        <v>0</v>
      </c>
      <c r="AX66" s="103">
        <f t="shared" si="23"/>
        <v>0</v>
      </c>
      <c r="AY66" s="163">
        <f t="shared" ref="AY66:AZ66" si="300">SUM(AY67:AY74)</f>
        <v>0</v>
      </c>
      <c r="AZ66" s="163">
        <f t="shared" si="300"/>
        <v>0</v>
      </c>
      <c r="BA66" s="103">
        <f t="shared" si="24"/>
        <v>0</v>
      </c>
      <c r="BB66" s="163">
        <f t="shared" ref="BB66:BC66" si="301">SUM(BB67:BB74)</f>
        <v>0</v>
      </c>
      <c r="BC66" s="163">
        <f t="shared" si="301"/>
        <v>0</v>
      </c>
      <c r="BD66" s="103">
        <f t="shared" si="25"/>
        <v>0</v>
      </c>
      <c r="BE66" s="163">
        <f t="shared" ref="BE66:BF66" si="302">SUM(BE67:BE74)</f>
        <v>0</v>
      </c>
      <c r="BF66" s="163">
        <f t="shared" si="302"/>
        <v>0</v>
      </c>
      <c r="BG66" s="103">
        <f t="shared" si="26"/>
        <v>0</v>
      </c>
      <c r="BH66" s="163">
        <f t="shared" ref="BH66:BI66" si="303">SUM(BH67:BH74)</f>
        <v>0</v>
      </c>
      <c r="BI66" s="163">
        <f t="shared" si="303"/>
        <v>0</v>
      </c>
      <c r="BJ66" s="103">
        <f t="shared" si="27"/>
        <v>0</v>
      </c>
      <c r="BK66" s="163">
        <f t="shared" ref="BK66:BL66" si="304">SUM(BK67:BK74)</f>
        <v>0</v>
      </c>
      <c r="BL66" s="163">
        <f t="shared" si="304"/>
        <v>0</v>
      </c>
      <c r="BM66" s="322">
        <f t="shared" si="121"/>
        <v>0</v>
      </c>
      <c r="BN66" s="109">
        <f>SUM(BN67:BN74)</f>
        <v>0</v>
      </c>
      <c r="BO66" s="163">
        <f>SUM(BO67:BO74)</f>
        <v>0</v>
      </c>
      <c r="BP66" s="322">
        <f t="shared" si="122"/>
        <v>0</v>
      </c>
      <c r="BQ66" s="163">
        <f t="shared" ref="BQ66:BX66" si="305">SUM(BQ67:BQ74)</f>
        <v>0</v>
      </c>
      <c r="BR66" s="163">
        <f t="shared" si="305"/>
        <v>0</v>
      </c>
      <c r="BS66" s="163">
        <f t="shared" si="305"/>
        <v>0</v>
      </c>
      <c r="BT66" s="163">
        <f t="shared" si="305"/>
        <v>0</v>
      </c>
      <c r="BU66" s="163">
        <f t="shared" si="305"/>
        <v>0</v>
      </c>
      <c r="BV66" s="163">
        <f t="shared" si="305"/>
        <v>0</v>
      </c>
      <c r="BW66" s="163">
        <f t="shared" si="305"/>
        <v>0</v>
      </c>
      <c r="BX66" s="163">
        <f t="shared" si="305"/>
        <v>0</v>
      </c>
      <c r="BY66" s="322">
        <f t="shared" si="123"/>
        <v>0</v>
      </c>
      <c r="BZ66" s="163">
        <f t="shared" ref="BZ66:CA66" si="306">SUM(BZ67:BZ74)</f>
        <v>0</v>
      </c>
      <c r="CA66" s="163">
        <f t="shared" si="306"/>
        <v>0</v>
      </c>
      <c r="CB66" s="103">
        <f t="shared" si="71"/>
        <v>0</v>
      </c>
      <c r="CC66" s="163">
        <f t="shared" ref="CC66:CD66" si="307">SUM(CC67:CC74)</f>
        <v>0</v>
      </c>
      <c r="CD66" s="163">
        <f t="shared" si="307"/>
        <v>0</v>
      </c>
      <c r="CE66" s="103">
        <f t="shared" si="33"/>
        <v>0</v>
      </c>
      <c r="CF66" s="163">
        <f t="shared" ref="CF66:CG66" si="308">SUM(CF67:CF74)</f>
        <v>0</v>
      </c>
      <c r="CG66" s="163">
        <f t="shared" si="308"/>
        <v>0</v>
      </c>
      <c r="CH66" s="103">
        <f t="shared" si="34"/>
        <v>0</v>
      </c>
      <c r="CI66" s="163">
        <f t="shared" ref="CI66:CJ66" si="309">SUM(CI67:CI74)</f>
        <v>0</v>
      </c>
      <c r="CJ66" s="163">
        <f t="shared" si="309"/>
        <v>0</v>
      </c>
      <c r="CK66" s="103">
        <f t="shared" si="35"/>
        <v>0</v>
      </c>
      <c r="CL66" s="163">
        <f t="shared" ref="CL66:CM66" si="310">SUM(CL67:CL74)</f>
        <v>0</v>
      </c>
      <c r="CM66" s="163">
        <f t="shared" si="310"/>
        <v>0</v>
      </c>
      <c r="CN66" s="103">
        <f t="shared" si="36"/>
        <v>0</v>
      </c>
      <c r="CO66" s="163">
        <f t="shared" ref="CO66:CP66" si="311">SUM(CO67:CO74)</f>
        <v>0</v>
      </c>
      <c r="CP66" s="163">
        <f t="shared" si="311"/>
        <v>0</v>
      </c>
      <c r="CQ66" s="103">
        <f t="shared" si="37"/>
        <v>0</v>
      </c>
      <c r="CR66" s="306">
        <f t="shared" si="38"/>
        <v>7000000</v>
      </c>
      <c r="CS66" s="306">
        <f t="shared" si="38"/>
        <v>5200000</v>
      </c>
      <c r="CT66" s="306">
        <f t="shared" si="38"/>
        <v>-1800000</v>
      </c>
      <c r="CU66" s="104">
        <f>SUM(CU67:CU74)</f>
        <v>1433288300</v>
      </c>
      <c r="CV66" s="104">
        <f>SUM(CV67:CV74)</f>
        <v>150424721</v>
      </c>
      <c r="CW66" s="103">
        <f t="shared" si="39"/>
        <v>-1282863579</v>
      </c>
      <c r="CX66" s="306">
        <f t="shared" si="40"/>
        <v>1433288300</v>
      </c>
      <c r="CY66" s="306">
        <f t="shared" si="40"/>
        <v>150424721</v>
      </c>
      <c r="CZ66" s="306">
        <f t="shared" si="40"/>
        <v>-1282863579</v>
      </c>
      <c r="DA66" s="163">
        <v>0</v>
      </c>
      <c r="DB66" s="163">
        <v>0</v>
      </c>
      <c r="DC66" s="103">
        <f t="shared" si="6"/>
        <v>0</v>
      </c>
      <c r="DD66" s="104">
        <f>SUM(DD67:DD74)</f>
        <v>7800000000</v>
      </c>
      <c r="DE66" s="104">
        <f>SUM(DE67:DE74)</f>
        <v>7800000000</v>
      </c>
      <c r="DF66" s="103">
        <f t="shared" si="41"/>
        <v>0</v>
      </c>
      <c r="DG66" s="300">
        <f t="shared" si="42"/>
        <v>7800000000</v>
      </c>
      <c r="DH66" s="300">
        <f t="shared" si="42"/>
        <v>7800000000</v>
      </c>
      <c r="DI66" s="300">
        <f t="shared" si="42"/>
        <v>0</v>
      </c>
      <c r="DJ66" s="300">
        <f t="shared" si="43"/>
        <v>9240288300</v>
      </c>
      <c r="DK66" s="300">
        <f t="shared" si="43"/>
        <v>7955624721</v>
      </c>
      <c r="DL66" s="300">
        <f t="shared" si="43"/>
        <v>-1284663579</v>
      </c>
      <c r="DM66" s="291"/>
    </row>
    <row r="67" spans="1:121">
      <c r="A67" s="285">
        <v>58</v>
      </c>
      <c r="B67" s="292" t="s">
        <v>90</v>
      </c>
      <c r="C67" s="319"/>
      <c r="D67" s="319"/>
      <c r="E67" s="103">
        <f t="shared" si="9"/>
        <v>0</v>
      </c>
      <c r="F67" s="319"/>
      <c r="G67" s="319"/>
      <c r="H67" s="103">
        <f t="shared" si="10"/>
        <v>0</v>
      </c>
      <c r="I67" s="319"/>
      <c r="J67" s="319"/>
      <c r="K67" s="103">
        <f t="shared" si="11"/>
        <v>0</v>
      </c>
      <c r="L67" s="319"/>
      <c r="M67" s="319"/>
      <c r="N67" s="103">
        <f t="shared" si="12"/>
        <v>0</v>
      </c>
      <c r="O67" s="319"/>
      <c r="P67" s="319"/>
      <c r="Q67" s="323">
        <v>0</v>
      </c>
      <c r="R67" s="319"/>
      <c r="S67" s="319"/>
      <c r="T67" s="103">
        <f t="shared" si="14"/>
        <v>0</v>
      </c>
      <c r="U67" s="319"/>
      <c r="V67" s="319"/>
      <c r="W67" s="323">
        <v>0</v>
      </c>
      <c r="X67" s="319"/>
      <c r="Y67" s="319"/>
      <c r="Z67" s="103">
        <f t="shared" si="16"/>
        <v>0</v>
      </c>
      <c r="AA67" s="319"/>
      <c r="AB67" s="319"/>
      <c r="AC67" s="103">
        <f t="shared" si="17"/>
        <v>0</v>
      </c>
      <c r="AD67" s="319"/>
      <c r="AE67" s="319"/>
      <c r="AF67" s="103">
        <f t="shared" si="18"/>
        <v>0</v>
      </c>
      <c r="AG67" s="319"/>
      <c r="AH67" s="319"/>
      <c r="AI67" s="322">
        <f t="shared" si="119"/>
        <v>0</v>
      </c>
      <c r="AJ67" s="319"/>
      <c r="AK67" s="319"/>
      <c r="AL67" s="322">
        <f t="shared" si="120"/>
        <v>0</v>
      </c>
      <c r="AM67" s="319"/>
      <c r="AN67" s="319"/>
      <c r="AO67" s="103">
        <f t="shared" si="57"/>
        <v>0</v>
      </c>
      <c r="AP67" s="319"/>
      <c r="AQ67" s="319"/>
      <c r="AR67" s="103">
        <f t="shared" si="21"/>
        <v>0</v>
      </c>
      <c r="AS67" s="319"/>
      <c r="AT67" s="319"/>
      <c r="AU67" s="103">
        <f t="shared" si="22"/>
        <v>0</v>
      </c>
      <c r="AV67" s="319"/>
      <c r="AW67" s="319"/>
      <c r="AX67" s="103">
        <f t="shared" si="23"/>
        <v>0</v>
      </c>
      <c r="AY67" s="319"/>
      <c r="AZ67" s="319"/>
      <c r="BA67" s="103">
        <f t="shared" si="24"/>
        <v>0</v>
      </c>
      <c r="BB67" s="319"/>
      <c r="BC67" s="319"/>
      <c r="BD67" s="103">
        <f t="shared" si="25"/>
        <v>0</v>
      </c>
      <c r="BE67" s="319"/>
      <c r="BF67" s="319"/>
      <c r="BG67" s="103">
        <f t="shared" si="26"/>
        <v>0</v>
      </c>
      <c r="BH67" s="319"/>
      <c r="BI67" s="319"/>
      <c r="BJ67" s="103">
        <f t="shared" si="27"/>
        <v>0</v>
      </c>
      <c r="BK67" s="319"/>
      <c r="BL67" s="319"/>
      <c r="BM67" s="322">
        <f t="shared" si="121"/>
        <v>0</v>
      </c>
      <c r="BN67" s="109"/>
      <c r="BO67" s="319"/>
      <c r="BP67" s="322">
        <f t="shared" si="122"/>
        <v>0</v>
      </c>
      <c r="BQ67" s="319"/>
      <c r="BR67" s="319"/>
      <c r="BS67" s="323">
        <v>0</v>
      </c>
      <c r="BT67" s="319"/>
      <c r="BU67" s="319"/>
      <c r="BV67" s="103">
        <f t="shared" si="117"/>
        <v>0</v>
      </c>
      <c r="BW67" s="319"/>
      <c r="BX67" s="319"/>
      <c r="BY67" s="322">
        <f t="shared" si="123"/>
        <v>0</v>
      </c>
      <c r="BZ67" s="319"/>
      <c r="CA67" s="319"/>
      <c r="CB67" s="103">
        <f t="shared" si="71"/>
        <v>0</v>
      </c>
      <c r="CC67" s="319"/>
      <c r="CD67" s="319"/>
      <c r="CE67" s="103">
        <f t="shared" si="33"/>
        <v>0</v>
      </c>
      <c r="CF67" s="319"/>
      <c r="CG67" s="319"/>
      <c r="CH67" s="103">
        <f t="shared" si="34"/>
        <v>0</v>
      </c>
      <c r="CI67" s="319"/>
      <c r="CJ67" s="319"/>
      <c r="CK67" s="103">
        <f t="shared" si="35"/>
        <v>0</v>
      </c>
      <c r="CL67" s="319"/>
      <c r="CM67" s="319"/>
      <c r="CN67" s="103">
        <f t="shared" si="36"/>
        <v>0</v>
      </c>
      <c r="CO67" s="319"/>
      <c r="CP67" s="319"/>
      <c r="CQ67" s="103">
        <f t="shared" si="37"/>
        <v>0</v>
      </c>
      <c r="CR67" s="294">
        <f t="shared" ref="CR67:CT74" si="312">SUM(C67+F67+I67+L67+O67+R67+U67+X67+AA67+AD67+AG67+AJ67+AM67+AP67+AS67+AV67+AY67+BB67+BE67+BH67+BK67+BN67+BQ67+BT67+BW67+BZ67+CC67+CF67+CI67+CL67+CO67)</f>
        <v>0</v>
      </c>
      <c r="CS67" s="294">
        <f t="shared" si="312"/>
        <v>0</v>
      </c>
      <c r="CT67" s="294">
        <f t="shared" si="312"/>
        <v>0</v>
      </c>
      <c r="CU67" s="396">
        <v>1433288300</v>
      </c>
      <c r="CV67" s="412">
        <v>150424721</v>
      </c>
      <c r="CW67" s="107">
        <f t="shared" si="39"/>
        <v>-1282863579</v>
      </c>
      <c r="CX67" s="294">
        <f t="shared" ref="CX67:CZ74" si="313">SUM(CU67)</f>
        <v>1433288300</v>
      </c>
      <c r="CY67" s="294">
        <f t="shared" si="313"/>
        <v>150424721</v>
      </c>
      <c r="CZ67" s="294">
        <f t="shared" si="313"/>
        <v>-1282863579</v>
      </c>
      <c r="DA67" s="319"/>
      <c r="DB67" s="319"/>
      <c r="DC67" s="103">
        <f t="shared" si="6"/>
        <v>0</v>
      </c>
      <c r="DD67" s="82">
        <v>7800000000</v>
      </c>
      <c r="DE67" s="82">
        <v>7800000000</v>
      </c>
      <c r="DF67" s="107">
        <f t="shared" si="41"/>
        <v>0</v>
      </c>
      <c r="DG67" s="124">
        <f t="shared" ref="DG67:DI74" si="314">SUM(DA67+DD67)</f>
        <v>7800000000</v>
      </c>
      <c r="DH67" s="124">
        <f t="shared" si="314"/>
        <v>7800000000</v>
      </c>
      <c r="DI67" s="124">
        <f t="shared" si="314"/>
        <v>0</v>
      </c>
      <c r="DJ67" s="124">
        <f t="shared" si="43"/>
        <v>9233288300</v>
      </c>
      <c r="DK67" s="124">
        <f t="shared" si="43"/>
        <v>7950424721</v>
      </c>
      <c r="DL67" s="124">
        <f t="shared" si="43"/>
        <v>-1282863579</v>
      </c>
      <c r="DM67" s="302"/>
    </row>
    <row r="68" spans="1:121">
      <c r="A68" s="285">
        <v>59</v>
      </c>
      <c r="B68" s="292" t="s">
        <v>85</v>
      </c>
      <c r="C68" s="319"/>
      <c r="D68" s="319"/>
      <c r="E68" s="103">
        <f t="shared" si="9"/>
        <v>0</v>
      </c>
      <c r="F68" s="319"/>
      <c r="G68" s="319"/>
      <c r="H68" s="103">
        <f t="shared" si="10"/>
        <v>0</v>
      </c>
      <c r="I68" s="319"/>
      <c r="J68" s="319"/>
      <c r="K68" s="103">
        <f t="shared" si="11"/>
        <v>0</v>
      </c>
      <c r="L68" s="319"/>
      <c r="M68" s="319"/>
      <c r="N68" s="103">
        <f t="shared" si="12"/>
        <v>0</v>
      </c>
      <c r="O68" s="319"/>
      <c r="P68" s="319"/>
      <c r="Q68" s="323">
        <v>0</v>
      </c>
      <c r="R68" s="319"/>
      <c r="S68" s="319"/>
      <c r="T68" s="103">
        <f t="shared" si="14"/>
        <v>0</v>
      </c>
      <c r="U68" s="319"/>
      <c r="V68" s="319"/>
      <c r="W68" s="323">
        <v>0</v>
      </c>
      <c r="X68" s="319"/>
      <c r="Y68" s="319"/>
      <c r="Z68" s="103">
        <f t="shared" si="16"/>
        <v>0</v>
      </c>
      <c r="AA68" s="319"/>
      <c r="AB68" s="319"/>
      <c r="AC68" s="103">
        <f t="shared" si="17"/>
        <v>0</v>
      </c>
      <c r="AD68" s="319"/>
      <c r="AE68" s="319"/>
      <c r="AF68" s="103">
        <f t="shared" si="18"/>
        <v>0</v>
      </c>
      <c r="AG68" s="319"/>
      <c r="AH68" s="319"/>
      <c r="AI68" s="322">
        <f t="shared" si="119"/>
        <v>0</v>
      </c>
      <c r="AJ68" s="319"/>
      <c r="AK68" s="319"/>
      <c r="AL68" s="322">
        <f t="shared" si="120"/>
        <v>0</v>
      </c>
      <c r="AM68" s="319"/>
      <c r="AN68" s="319"/>
      <c r="AO68" s="103">
        <f t="shared" si="57"/>
        <v>0</v>
      </c>
      <c r="AP68" s="319"/>
      <c r="AQ68" s="319"/>
      <c r="AR68" s="103">
        <f t="shared" si="21"/>
        <v>0</v>
      </c>
      <c r="AS68" s="319"/>
      <c r="AT68" s="319"/>
      <c r="AU68" s="103">
        <f t="shared" si="22"/>
        <v>0</v>
      </c>
      <c r="AV68" s="319"/>
      <c r="AW68" s="319"/>
      <c r="AX68" s="103">
        <f t="shared" si="23"/>
        <v>0</v>
      </c>
      <c r="AY68" s="319"/>
      <c r="AZ68" s="319"/>
      <c r="BA68" s="103">
        <f t="shared" si="24"/>
        <v>0</v>
      </c>
      <c r="BB68" s="319"/>
      <c r="BC68" s="319"/>
      <c r="BD68" s="103">
        <f t="shared" si="25"/>
        <v>0</v>
      </c>
      <c r="BE68" s="319"/>
      <c r="BF68" s="319"/>
      <c r="BG68" s="103">
        <f t="shared" si="26"/>
        <v>0</v>
      </c>
      <c r="BH68" s="319"/>
      <c r="BI68" s="319"/>
      <c r="BJ68" s="103">
        <f t="shared" si="27"/>
        <v>0</v>
      </c>
      <c r="BK68" s="319"/>
      <c r="BL68" s="319"/>
      <c r="BM68" s="322">
        <f t="shared" si="121"/>
        <v>0</v>
      </c>
      <c r="BN68" s="109"/>
      <c r="BO68" s="319"/>
      <c r="BP68" s="322">
        <f t="shared" si="122"/>
        <v>0</v>
      </c>
      <c r="BQ68" s="319"/>
      <c r="BR68" s="319"/>
      <c r="BS68" s="323">
        <v>0</v>
      </c>
      <c r="BT68" s="319"/>
      <c r="BU68" s="319"/>
      <c r="BV68" s="103">
        <f t="shared" si="117"/>
        <v>0</v>
      </c>
      <c r="BW68" s="319"/>
      <c r="BX68" s="319"/>
      <c r="BY68" s="322">
        <f t="shared" si="123"/>
        <v>0</v>
      </c>
      <c r="BZ68" s="319"/>
      <c r="CA68" s="319"/>
      <c r="CB68" s="103">
        <f t="shared" si="71"/>
        <v>0</v>
      </c>
      <c r="CC68" s="319"/>
      <c r="CD68" s="319"/>
      <c r="CE68" s="103">
        <f t="shared" si="33"/>
        <v>0</v>
      </c>
      <c r="CF68" s="319"/>
      <c r="CG68" s="319"/>
      <c r="CH68" s="103">
        <f t="shared" si="34"/>
        <v>0</v>
      </c>
      <c r="CI68" s="319"/>
      <c r="CJ68" s="319"/>
      <c r="CK68" s="103">
        <f t="shared" si="35"/>
        <v>0</v>
      </c>
      <c r="CL68" s="319"/>
      <c r="CM68" s="319"/>
      <c r="CN68" s="103">
        <f t="shared" si="36"/>
        <v>0</v>
      </c>
      <c r="CO68" s="319"/>
      <c r="CP68" s="319"/>
      <c r="CQ68" s="103">
        <f t="shared" si="37"/>
        <v>0</v>
      </c>
      <c r="CR68" s="294">
        <f t="shared" si="312"/>
        <v>0</v>
      </c>
      <c r="CS68" s="294">
        <f t="shared" si="312"/>
        <v>0</v>
      </c>
      <c r="CT68" s="294">
        <f t="shared" si="312"/>
        <v>0</v>
      </c>
      <c r="CU68" s="319"/>
      <c r="CV68" s="319"/>
      <c r="CW68" s="107">
        <f t="shared" si="39"/>
        <v>0</v>
      </c>
      <c r="CX68" s="294">
        <f t="shared" si="313"/>
        <v>0</v>
      </c>
      <c r="CY68" s="294">
        <f t="shared" si="313"/>
        <v>0</v>
      </c>
      <c r="CZ68" s="294">
        <f t="shared" si="313"/>
        <v>0</v>
      </c>
      <c r="DA68" s="319"/>
      <c r="DB68" s="31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02"/>
    </row>
    <row r="69" spans="1:121">
      <c r="A69" s="285"/>
      <c r="B69" s="352" t="s">
        <v>269</v>
      </c>
      <c r="C69" s="319"/>
      <c r="D69" s="319"/>
      <c r="E69" s="103"/>
      <c r="F69" s="319"/>
      <c r="G69" s="319"/>
      <c r="H69" s="103">
        <f t="shared" si="10"/>
        <v>0</v>
      </c>
      <c r="I69" s="319"/>
      <c r="J69" s="319"/>
      <c r="K69" s="103">
        <f t="shared" si="11"/>
        <v>0</v>
      </c>
      <c r="L69" s="319"/>
      <c r="M69" s="319"/>
      <c r="N69" s="103">
        <f t="shared" si="12"/>
        <v>0</v>
      </c>
      <c r="O69" s="319"/>
      <c r="P69" s="319"/>
      <c r="Q69" s="323"/>
      <c r="R69" s="319"/>
      <c r="S69" s="319"/>
      <c r="T69" s="103">
        <f t="shared" si="14"/>
        <v>0</v>
      </c>
      <c r="U69" s="319"/>
      <c r="V69" s="319"/>
      <c r="W69" s="323"/>
      <c r="X69" s="319"/>
      <c r="Y69" s="319"/>
      <c r="Z69" s="103">
        <f t="shared" si="16"/>
        <v>0</v>
      </c>
      <c r="AA69" s="319"/>
      <c r="AB69" s="319"/>
      <c r="AC69" s="103">
        <f t="shared" si="17"/>
        <v>0</v>
      </c>
      <c r="AD69" s="319"/>
      <c r="AE69" s="319"/>
      <c r="AF69" s="103">
        <f t="shared" si="18"/>
        <v>0</v>
      </c>
      <c r="AG69" s="319"/>
      <c r="AH69" s="319"/>
      <c r="AI69" s="322"/>
      <c r="AJ69" s="319"/>
      <c r="AK69" s="319"/>
      <c r="AL69" s="322"/>
      <c r="AM69" s="319"/>
      <c r="AN69" s="319"/>
      <c r="AO69" s="103">
        <f t="shared" si="57"/>
        <v>0</v>
      </c>
      <c r="AP69" s="319"/>
      <c r="AQ69" s="319"/>
      <c r="AR69" s="103">
        <f t="shared" si="21"/>
        <v>0</v>
      </c>
      <c r="AS69" s="319"/>
      <c r="AT69" s="319"/>
      <c r="AU69" s="103">
        <f t="shared" si="22"/>
        <v>0</v>
      </c>
      <c r="AV69" s="319"/>
      <c r="AW69" s="319"/>
      <c r="AX69" s="103">
        <f t="shared" si="23"/>
        <v>0</v>
      </c>
      <c r="AY69" s="319"/>
      <c r="AZ69" s="319"/>
      <c r="BA69" s="103">
        <f t="shared" si="24"/>
        <v>0</v>
      </c>
      <c r="BB69" s="319"/>
      <c r="BC69" s="319"/>
      <c r="BD69" s="103">
        <f t="shared" si="25"/>
        <v>0</v>
      </c>
      <c r="BE69" s="319"/>
      <c r="BF69" s="319"/>
      <c r="BG69" s="103">
        <f t="shared" si="26"/>
        <v>0</v>
      </c>
      <c r="BH69" s="319"/>
      <c r="BI69" s="319"/>
      <c r="BJ69" s="103">
        <f t="shared" si="27"/>
        <v>0</v>
      </c>
      <c r="BK69" s="319"/>
      <c r="BL69" s="319"/>
      <c r="BM69" s="322"/>
      <c r="BN69" s="109"/>
      <c r="BO69" s="319"/>
      <c r="BP69" s="322"/>
      <c r="BQ69" s="319"/>
      <c r="BR69" s="319"/>
      <c r="BS69" s="323"/>
      <c r="BT69" s="319"/>
      <c r="BU69" s="319"/>
      <c r="BV69" s="103"/>
      <c r="BW69" s="319"/>
      <c r="BX69" s="319"/>
      <c r="BY69" s="322"/>
      <c r="BZ69" s="319"/>
      <c r="CA69" s="319"/>
      <c r="CB69" s="103">
        <f t="shared" si="71"/>
        <v>0</v>
      </c>
      <c r="CC69" s="319"/>
      <c r="CD69" s="319"/>
      <c r="CE69" s="103">
        <f t="shared" si="33"/>
        <v>0</v>
      </c>
      <c r="CF69" s="319"/>
      <c r="CG69" s="319"/>
      <c r="CH69" s="103">
        <f t="shared" si="34"/>
        <v>0</v>
      </c>
      <c r="CI69" s="319"/>
      <c r="CJ69" s="319"/>
      <c r="CK69" s="103">
        <f t="shared" si="35"/>
        <v>0</v>
      </c>
      <c r="CL69" s="319"/>
      <c r="CM69" s="319"/>
      <c r="CN69" s="103">
        <f t="shared" si="36"/>
        <v>0</v>
      </c>
      <c r="CO69" s="319"/>
      <c r="CP69" s="319"/>
      <c r="CQ69" s="103">
        <f t="shared" si="37"/>
        <v>0</v>
      </c>
      <c r="CR69" s="294"/>
      <c r="CS69" s="294"/>
      <c r="CT69" s="294"/>
      <c r="CU69" s="319"/>
      <c r="CV69" s="319"/>
      <c r="CW69" s="107"/>
      <c r="CX69" s="294"/>
      <c r="CY69" s="294"/>
      <c r="CZ69" s="294"/>
      <c r="DA69" s="319"/>
      <c r="DB69" s="31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02"/>
    </row>
    <row r="70" spans="1:121">
      <c r="A70" s="285">
        <v>60</v>
      </c>
      <c r="B70" s="292" t="s">
        <v>56</v>
      </c>
      <c r="C70" s="319"/>
      <c r="D70" s="319"/>
      <c r="E70" s="103">
        <f t="shared" si="9"/>
        <v>0</v>
      </c>
      <c r="F70" s="319"/>
      <c r="G70" s="319"/>
      <c r="H70" s="103">
        <f t="shared" si="10"/>
        <v>0</v>
      </c>
      <c r="I70" s="319"/>
      <c r="J70" s="319"/>
      <c r="K70" s="103">
        <f t="shared" si="11"/>
        <v>0</v>
      </c>
      <c r="L70" s="319"/>
      <c r="M70" s="319"/>
      <c r="N70" s="103">
        <f t="shared" si="12"/>
        <v>0</v>
      </c>
      <c r="O70" s="319"/>
      <c r="P70" s="319"/>
      <c r="Q70" s="323">
        <v>0</v>
      </c>
      <c r="R70" s="319"/>
      <c r="S70" s="319"/>
      <c r="T70" s="103">
        <f t="shared" si="14"/>
        <v>0</v>
      </c>
      <c r="U70" s="319"/>
      <c r="V70" s="319"/>
      <c r="W70" s="323">
        <v>0</v>
      </c>
      <c r="X70" s="319"/>
      <c r="Y70" s="319"/>
      <c r="Z70" s="103">
        <f t="shared" si="16"/>
        <v>0</v>
      </c>
      <c r="AA70" s="319"/>
      <c r="AB70" s="319"/>
      <c r="AC70" s="103">
        <f t="shared" si="17"/>
        <v>0</v>
      </c>
      <c r="AD70" s="319">
        <v>0</v>
      </c>
      <c r="AE70" s="319"/>
      <c r="AF70" s="103">
        <f t="shared" si="18"/>
        <v>0</v>
      </c>
      <c r="AG70" s="319"/>
      <c r="AH70" s="319"/>
      <c r="AI70" s="322">
        <f t="shared" si="119"/>
        <v>0</v>
      </c>
      <c r="AJ70" s="319"/>
      <c r="AK70" s="319"/>
      <c r="AL70" s="322">
        <f t="shared" si="120"/>
        <v>0</v>
      </c>
      <c r="AM70" s="319"/>
      <c r="AN70" s="319"/>
      <c r="AO70" s="103">
        <f t="shared" si="57"/>
        <v>0</v>
      </c>
      <c r="AP70" s="319"/>
      <c r="AQ70" s="319"/>
      <c r="AR70" s="103">
        <f t="shared" si="21"/>
        <v>0</v>
      </c>
      <c r="AS70" s="319"/>
      <c r="AT70" s="319"/>
      <c r="AU70" s="103">
        <f t="shared" si="22"/>
        <v>0</v>
      </c>
      <c r="AV70" s="319"/>
      <c r="AW70" s="319"/>
      <c r="AX70" s="103">
        <f t="shared" si="23"/>
        <v>0</v>
      </c>
      <c r="AY70" s="319"/>
      <c r="AZ70" s="319"/>
      <c r="BA70" s="103">
        <f t="shared" si="24"/>
        <v>0</v>
      </c>
      <c r="BB70" s="319"/>
      <c r="BC70" s="319"/>
      <c r="BD70" s="103">
        <f t="shared" si="25"/>
        <v>0</v>
      </c>
      <c r="BE70" s="319"/>
      <c r="BF70" s="319"/>
      <c r="BG70" s="103">
        <f t="shared" si="26"/>
        <v>0</v>
      </c>
      <c r="BH70" s="319"/>
      <c r="BI70" s="319"/>
      <c r="BJ70" s="103">
        <f t="shared" si="27"/>
        <v>0</v>
      </c>
      <c r="BK70" s="319"/>
      <c r="BL70" s="319"/>
      <c r="BM70" s="322">
        <f t="shared" si="121"/>
        <v>0</v>
      </c>
      <c r="BN70" s="109"/>
      <c r="BO70" s="319"/>
      <c r="BP70" s="322">
        <f t="shared" si="122"/>
        <v>0</v>
      </c>
      <c r="BQ70" s="319"/>
      <c r="BR70" s="319"/>
      <c r="BS70" s="323">
        <v>0</v>
      </c>
      <c r="BT70" s="319"/>
      <c r="BU70" s="319"/>
      <c r="BV70" s="103">
        <f t="shared" si="117"/>
        <v>0</v>
      </c>
      <c r="BW70" s="319"/>
      <c r="BX70" s="319"/>
      <c r="BY70" s="322">
        <f t="shared" si="123"/>
        <v>0</v>
      </c>
      <c r="BZ70" s="319"/>
      <c r="CA70" s="319"/>
      <c r="CB70" s="103">
        <f t="shared" si="71"/>
        <v>0</v>
      </c>
      <c r="CC70" s="319"/>
      <c r="CD70" s="319"/>
      <c r="CE70" s="103">
        <f t="shared" si="33"/>
        <v>0</v>
      </c>
      <c r="CF70" s="319"/>
      <c r="CG70" s="319"/>
      <c r="CH70" s="103">
        <f t="shared" si="34"/>
        <v>0</v>
      </c>
      <c r="CI70" s="319"/>
      <c r="CJ70" s="319"/>
      <c r="CK70" s="103">
        <f t="shared" si="35"/>
        <v>0</v>
      </c>
      <c r="CL70" s="319"/>
      <c r="CM70" s="319"/>
      <c r="CN70" s="103">
        <f t="shared" si="36"/>
        <v>0</v>
      </c>
      <c r="CO70" s="319"/>
      <c r="CP70" s="319"/>
      <c r="CQ70" s="103">
        <f t="shared" si="37"/>
        <v>0</v>
      </c>
      <c r="CR70" s="294">
        <f t="shared" si="312"/>
        <v>0</v>
      </c>
      <c r="CS70" s="294">
        <f t="shared" si="312"/>
        <v>0</v>
      </c>
      <c r="CT70" s="294">
        <f t="shared" si="312"/>
        <v>0</v>
      </c>
      <c r="CU70" s="319"/>
      <c r="CV70" s="319"/>
      <c r="CW70" s="107">
        <f t="shared" si="39"/>
        <v>0</v>
      </c>
      <c r="CX70" s="294">
        <f t="shared" si="313"/>
        <v>0</v>
      </c>
      <c r="CY70" s="294">
        <f t="shared" si="313"/>
        <v>0</v>
      </c>
      <c r="CZ70" s="294">
        <f t="shared" si="313"/>
        <v>0</v>
      </c>
      <c r="DA70" s="319"/>
      <c r="DB70" s="31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02"/>
    </row>
    <row r="71" spans="1:121" ht="22.5">
      <c r="A71" s="285">
        <v>61</v>
      </c>
      <c r="B71" s="292" t="s">
        <v>57</v>
      </c>
      <c r="C71" s="319"/>
      <c r="D71" s="319"/>
      <c r="E71" s="103">
        <f t="shared" si="9"/>
        <v>0</v>
      </c>
      <c r="F71" s="319"/>
      <c r="G71" s="319"/>
      <c r="H71" s="103">
        <f t="shared" si="10"/>
        <v>0</v>
      </c>
      <c r="I71" s="319"/>
      <c r="J71" s="319"/>
      <c r="K71" s="103">
        <f t="shared" si="11"/>
        <v>0</v>
      </c>
      <c r="L71" s="319"/>
      <c r="M71" s="319"/>
      <c r="N71" s="103">
        <f t="shared" si="12"/>
        <v>0</v>
      </c>
      <c r="O71" s="319"/>
      <c r="P71" s="319"/>
      <c r="Q71" s="323">
        <v>0</v>
      </c>
      <c r="R71" s="319"/>
      <c r="S71" s="319"/>
      <c r="T71" s="103">
        <f t="shared" si="14"/>
        <v>0</v>
      </c>
      <c r="U71" s="319"/>
      <c r="V71" s="319"/>
      <c r="W71" s="323">
        <v>0</v>
      </c>
      <c r="X71" s="319"/>
      <c r="Y71" s="319"/>
      <c r="Z71" s="103">
        <f t="shared" si="16"/>
        <v>0</v>
      </c>
      <c r="AA71" s="319"/>
      <c r="AB71" s="319"/>
      <c r="AC71" s="103">
        <f t="shared" si="17"/>
        <v>0</v>
      </c>
      <c r="AD71" s="319"/>
      <c r="AE71" s="319"/>
      <c r="AF71" s="103">
        <f t="shared" si="18"/>
        <v>0</v>
      </c>
      <c r="AG71" s="319"/>
      <c r="AH71" s="319"/>
      <c r="AI71" s="322">
        <f t="shared" si="119"/>
        <v>0</v>
      </c>
      <c r="AJ71" s="319"/>
      <c r="AK71" s="319"/>
      <c r="AL71" s="322">
        <f t="shared" si="120"/>
        <v>0</v>
      </c>
      <c r="AM71" s="319"/>
      <c r="AN71" s="319"/>
      <c r="AO71" s="103">
        <f t="shared" si="57"/>
        <v>0</v>
      </c>
      <c r="AP71" s="319"/>
      <c r="AQ71" s="319"/>
      <c r="AR71" s="103">
        <f t="shared" si="21"/>
        <v>0</v>
      </c>
      <c r="AS71" s="319"/>
      <c r="AT71" s="319"/>
      <c r="AU71" s="103">
        <f t="shared" si="22"/>
        <v>0</v>
      </c>
      <c r="AV71" s="319"/>
      <c r="AW71" s="319"/>
      <c r="AX71" s="103">
        <f t="shared" si="23"/>
        <v>0</v>
      </c>
      <c r="AY71" s="319"/>
      <c r="AZ71" s="319"/>
      <c r="BA71" s="103">
        <f t="shared" si="24"/>
        <v>0</v>
      </c>
      <c r="BB71" s="319"/>
      <c r="BC71" s="319"/>
      <c r="BD71" s="103">
        <f t="shared" si="25"/>
        <v>0</v>
      </c>
      <c r="BE71" s="319"/>
      <c r="BF71" s="319"/>
      <c r="BG71" s="103">
        <f t="shared" si="26"/>
        <v>0</v>
      </c>
      <c r="BH71" s="319"/>
      <c r="BI71" s="319"/>
      <c r="BJ71" s="103">
        <f t="shared" si="27"/>
        <v>0</v>
      </c>
      <c r="BK71" s="319"/>
      <c r="BL71" s="319"/>
      <c r="BM71" s="322">
        <f t="shared" si="121"/>
        <v>0</v>
      </c>
      <c r="BN71" s="109"/>
      <c r="BO71" s="319"/>
      <c r="BP71" s="322">
        <f t="shared" si="122"/>
        <v>0</v>
      </c>
      <c r="BQ71" s="319"/>
      <c r="BR71" s="319"/>
      <c r="BS71" s="323">
        <v>0</v>
      </c>
      <c r="BT71" s="319"/>
      <c r="BU71" s="319"/>
      <c r="BV71" s="103">
        <f t="shared" si="117"/>
        <v>0</v>
      </c>
      <c r="BW71" s="319"/>
      <c r="BX71" s="319"/>
      <c r="BY71" s="322">
        <f t="shared" si="123"/>
        <v>0</v>
      </c>
      <c r="BZ71" s="319"/>
      <c r="CA71" s="319"/>
      <c r="CB71" s="103">
        <f t="shared" si="71"/>
        <v>0</v>
      </c>
      <c r="CC71" s="319"/>
      <c r="CD71" s="319"/>
      <c r="CE71" s="103">
        <f t="shared" si="33"/>
        <v>0</v>
      </c>
      <c r="CF71" s="319"/>
      <c r="CG71" s="319"/>
      <c r="CH71" s="103">
        <f t="shared" si="34"/>
        <v>0</v>
      </c>
      <c r="CI71" s="319"/>
      <c r="CJ71" s="319"/>
      <c r="CK71" s="103">
        <f t="shared" si="35"/>
        <v>0</v>
      </c>
      <c r="CL71" s="319"/>
      <c r="CM71" s="319"/>
      <c r="CN71" s="103">
        <f t="shared" si="36"/>
        <v>0</v>
      </c>
      <c r="CO71" s="319"/>
      <c r="CP71" s="319"/>
      <c r="CQ71" s="103">
        <f t="shared" si="37"/>
        <v>0</v>
      </c>
      <c r="CR71" s="294">
        <f t="shared" si="312"/>
        <v>0</v>
      </c>
      <c r="CS71" s="294">
        <f t="shared" si="312"/>
        <v>0</v>
      </c>
      <c r="CT71" s="294">
        <f t="shared" si="312"/>
        <v>0</v>
      </c>
      <c r="CU71" s="319"/>
      <c r="CV71" s="319"/>
      <c r="CW71" s="107">
        <f t="shared" si="39"/>
        <v>0</v>
      </c>
      <c r="CX71" s="294">
        <f t="shared" si="313"/>
        <v>0</v>
      </c>
      <c r="CY71" s="294">
        <f t="shared" si="313"/>
        <v>0</v>
      </c>
      <c r="CZ71" s="294">
        <f t="shared" si="313"/>
        <v>0</v>
      </c>
      <c r="DA71" s="319"/>
      <c r="DB71" s="416">
        <v>3000000</v>
      </c>
      <c r="DC71" s="416">
        <v>2300000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3000000</v>
      </c>
      <c r="DI71" s="124">
        <f t="shared" si="314"/>
        <v>2300000</v>
      </c>
      <c r="DJ71" s="124">
        <f t="shared" si="43"/>
        <v>0</v>
      </c>
      <c r="DK71" s="124">
        <f t="shared" si="43"/>
        <v>3000000</v>
      </c>
      <c r="DL71" s="124">
        <f t="shared" si="43"/>
        <v>2300000</v>
      </c>
      <c r="DM71" s="302"/>
    </row>
    <row r="72" spans="1:121" ht="22.5">
      <c r="A72" s="285">
        <v>62</v>
      </c>
      <c r="B72" s="292" t="s">
        <v>58</v>
      </c>
      <c r="C72" s="319"/>
      <c r="D72" s="319"/>
      <c r="E72" s="103">
        <f t="shared" si="9"/>
        <v>0</v>
      </c>
      <c r="F72" s="319"/>
      <c r="G72" s="319"/>
      <c r="H72" s="103">
        <f t="shared" ref="H72:H107" si="315">SUM(G72-F72)</f>
        <v>0</v>
      </c>
      <c r="I72" s="319"/>
      <c r="J72" s="319"/>
      <c r="K72" s="103">
        <f t="shared" ref="K72:K107" si="316">SUM(J72-I72)</f>
        <v>0</v>
      </c>
      <c r="L72" s="319"/>
      <c r="M72" s="319"/>
      <c r="N72" s="103">
        <f t="shared" ref="N72:N106" si="317">SUM(M72-L72)</f>
        <v>0</v>
      </c>
      <c r="O72" s="319"/>
      <c r="P72" s="319"/>
      <c r="Q72" s="323">
        <v>0</v>
      </c>
      <c r="R72" s="319"/>
      <c r="S72" s="319"/>
      <c r="T72" s="103">
        <f t="shared" ref="T72:T107" si="318">SUM(S72-R72)</f>
        <v>0</v>
      </c>
      <c r="U72" s="319"/>
      <c r="V72" s="319"/>
      <c r="W72" s="323">
        <v>0</v>
      </c>
      <c r="X72" s="319"/>
      <c r="Y72" s="319"/>
      <c r="Z72" s="103">
        <f t="shared" ref="Z72:Z107" si="319">SUM(Y72-X72)</f>
        <v>0</v>
      </c>
      <c r="AA72" s="319"/>
      <c r="AB72" s="319"/>
      <c r="AC72" s="103">
        <f t="shared" ref="AC72:AC107" si="320">SUM(AB72-AA72)</f>
        <v>0</v>
      </c>
      <c r="AD72" s="319"/>
      <c r="AE72" s="319"/>
      <c r="AF72" s="103">
        <f t="shared" ref="AF72:AF107" si="321">SUM(AE72-AD72)</f>
        <v>0</v>
      </c>
      <c r="AG72" s="319"/>
      <c r="AH72" s="319"/>
      <c r="AI72" s="322">
        <f t="shared" si="119"/>
        <v>0</v>
      </c>
      <c r="AJ72" s="319"/>
      <c r="AK72" s="319"/>
      <c r="AL72" s="322">
        <f t="shared" si="120"/>
        <v>0</v>
      </c>
      <c r="AM72" s="319"/>
      <c r="AN72" s="319"/>
      <c r="AO72" s="103">
        <f t="shared" si="57"/>
        <v>0</v>
      </c>
      <c r="AP72" s="319"/>
      <c r="AQ72" s="319"/>
      <c r="AR72" s="103">
        <f t="shared" ref="AR72:AR107" si="322">SUM(AQ72-AP72)</f>
        <v>0</v>
      </c>
      <c r="AS72" s="319"/>
      <c r="AT72" s="319"/>
      <c r="AU72" s="103">
        <f t="shared" ref="AU72:AU107" si="323">SUM(AT72-AS72)</f>
        <v>0</v>
      </c>
      <c r="AV72" s="319"/>
      <c r="AW72" s="319"/>
      <c r="AX72" s="103">
        <f t="shared" ref="AX72:AX107" si="324">SUM(AW72-AV72)</f>
        <v>0</v>
      </c>
      <c r="AY72" s="319"/>
      <c r="AZ72" s="319"/>
      <c r="BA72" s="103">
        <f t="shared" ref="BA72:BA107" si="325">SUM(AZ72-AY72)</f>
        <v>0</v>
      </c>
      <c r="BB72" s="319"/>
      <c r="BC72" s="319"/>
      <c r="BD72" s="103">
        <f t="shared" ref="BD72:BD107" si="326">SUM(BC72-BB72)</f>
        <v>0</v>
      </c>
      <c r="BE72" s="319"/>
      <c r="BF72" s="319"/>
      <c r="BG72" s="103">
        <f t="shared" ref="BG72:BG107" si="327">SUM(BF72-BE72)</f>
        <v>0</v>
      </c>
      <c r="BH72" s="319"/>
      <c r="BI72" s="319"/>
      <c r="BJ72" s="103">
        <f t="shared" ref="BJ72:BJ107" si="328">SUM(BI72-BH72)</f>
        <v>0</v>
      </c>
      <c r="BK72" s="319"/>
      <c r="BL72" s="319"/>
      <c r="BM72" s="322">
        <f t="shared" si="121"/>
        <v>0</v>
      </c>
      <c r="BN72" s="109"/>
      <c r="BO72" s="319"/>
      <c r="BP72" s="322">
        <f t="shared" si="122"/>
        <v>0</v>
      </c>
      <c r="BQ72" s="319"/>
      <c r="BR72" s="319"/>
      <c r="BS72" s="323">
        <v>0</v>
      </c>
      <c r="BT72" s="319"/>
      <c r="BU72" s="319"/>
      <c r="BV72" s="103">
        <f t="shared" si="117"/>
        <v>0</v>
      </c>
      <c r="BW72" s="319"/>
      <c r="BX72" s="319"/>
      <c r="BY72" s="322">
        <f t="shared" si="123"/>
        <v>0</v>
      </c>
      <c r="BZ72" s="319"/>
      <c r="CA72" s="319"/>
      <c r="CB72" s="103">
        <f t="shared" si="71"/>
        <v>0</v>
      </c>
      <c r="CC72" s="319"/>
      <c r="CD72" s="319"/>
      <c r="CE72" s="103">
        <f t="shared" ref="CE72:CE107" si="329">SUM(CD72-CC72)</f>
        <v>0</v>
      </c>
      <c r="CF72" s="319"/>
      <c r="CG72" s="319"/>
      <c r="CH72" s="103">
        <f t="shared" ref="CH72:CH107" si="330">SUM(CG72-CF72)</f>
        <v>0</v>
      </c>
      <c r="CI72" s="319"/>
      <c r="CJ72" s="319"/>
      <c r="CK72" s="103">
        <f t="shared" ref="CK72:CK107" si="331">SUM(CJ72-CI72)</f>
        <v>0</v>
      </c>
      <c r="CL72" s="319"/>
      <c r="CM72" s="319"/>
      <c r="CN72" s="103">
        <f t="shared" ref="CN72:CN107" si="332">SUM(CM72-CL72)</f>
        <v>0</v>
      </c>
      <c r="CO72" s="319"/>
      <c r="CP72" s="319"/>
      <c r="CQ72" s="103">
        <f t="shared" ref="CQ72:CQ107" si="333">SUM(CP72-CO72)</f>
        <v>0</v>
      </c>
      <c r="CR72" s="294">
        <f t="shared" si="312"/>
        <v>0</v>
      </c>
      <c r="CS72" s="294">
        <f t="shared" si="312"/>
        <v>0</v>
      </c>
      <c r="CT72" s="294">
        <f t="shared" si="312"/>
        <v>0</v>
      </c>
      <c r="CU72" s="319"/>
      <c r="CV72" s="319"/>
      <c r="CW72" s="107">
        <f t="shared" si="39"/>
        <v>0</v>
      </c>
      <c r="CX72" s="294">
        <f t="shared" si="313"/>
        <v>0</v>
      </c>
      <c r="CY72" s="294">
        <f t="shared" si="313"/>
        <v>0</v>
      </c>
      <c r="CZ72" s="294">
        <f t="shared" si="313"/>
        <v>0</v>
      </c>
      <c r="DA72" s="319"/>
      <c r="DB72" s="31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02"/>
    </row>
    <row r="73" spans="1:121" ht="22.5">
      <c r="A73" s="285">
        <v>63</v>
      </c>
      <c r="B73" s="292" t="s">
        <v>59</v>
      </c>
      <c r="C73" s="319"/>
      <c r="D73" s="319"/>
      <c r="E73" s="103">
        <f t="shared" ref="E73:E107" si="334">SUM(D73-C73)</f>
        <v>0</v>
      </c>
      <c r="F73" s="319"/>
      <c r="G73" s="319"/>
      <c r="H73" s="103">
        <f t="shared" si="315"/>
        <v>0</v>
      </c>
      <c r="I73" s="319"/>
      <c r="J73" s="319"/>
      <c r="K73" s="103">
        <f t="shared" si="316"/>
        <v>0</v>
      </c>
      <c r="L73" s="319"/>
      <c r="M73" s="319"/>
      <c r="N73" s="103">
        <f t="shared" si="317"/>
        <v>0</v>
      </c>
      <c r="O73" s="319"/>
      <c r="P73" s="319"/>
      <c r="Q73" s="323">
        <v>0</v>
      </c>
      <c r="R73" s="319"/>
      <c r="S73" s="319"/>
      <c r="T73" s="103">
        <f t="shared" si="318"/>
        <v>0</v>
      </c>
      <c r="U73" s="319"/>
      <c r="V73" s="319"/>
      <c r="W73" s="323">
        <v>0</v>
      </c>
      <c r="X73" s="319"/>
      <c r="Y73" s="319"/>
      <c r="Z73" s="103">
        <f t="shared" si="319"/>
        <v>0</v>
      </c>
      <c r="AA73" s="319"/>
      <c r="AB73" s="319"/>
      <c r="AC73" s="103">
        <f t="shared" si="320"/>
        <v>0</v>
      </c>
      <c r="AD73" s="319"/>
      <c r="AE73" s="319"/>
      <c r="AF73" s="103">
        <f t="shared" si="321"/>
        <v>0</v>
      </c>
      <c r="AG73" s="319"/>
      <c r="AH73" s="319"/>
      <c r="AI73" s="322">
        <f t="shared" si="119"/>
        <v>0</v>
      </c>
      <c r="AJ73" s="319"/>
      <c r="AK73" s="319"/>
      <c r="AL73" s="322">
        <f t="shared" si="120"/>
        <v>0</v>
      </c>
      <c r="AM73" s="319"/>
      <c r="AN73" s="319"/>
      <c r="AO73" s="103">
        <f t="shared" ref="AO73:AO107" si="335">SUM(AN73-AM73)</f>
        <v>0</v>
      </c>
      <c r="AP73" s="319"/>
      <c r="AQ73" s="319"/>
      <c r="AR73" s="103">
        <f t="shared" si="322"/>
        <v>0</v>
      </c>
      <c r="AS73" s="319"/>
      <c r="AT73" s="319"/>
      <c r="AU73" s="103">
        <f t="shared" si="323"/>
        <v>0</v>
      </c>
      <c r="AV73" s="319"/>
      <c r="AW73" s="319"/>
      <c r="AX73" s="103">
        <f t="shared" si="324"/>
        <v>0</v>
      </c>
      <c r="AY73" s="319"/>
      <c r="AZ73" s="319"/>
      <c r="BA73" s="103">
        <f t="shared" si="325"/>
        <v>0</v>
      </c>
      <c r="BB73" s="319"/>
      <c r="BC73" s="319"/>
      <c r="BD73" s="103">
        <f t="shared" si="326"/>
        <v>0</v>
      </c>
      <c r="BE73" s="319"/>
      <c r="BF73" s="319"/>
      <c r="BG73" s="103">
        <f t="shared" si="327"/>
        <v>0</v>
      </c>
      <c r="BH73" s="319"/>
      <c r="BI73" s="319"/>
      <c r="BJ73" s="103">
        <f t="shared" si="328"/>
        <v>0</v>
      </c>
      <c r="BK73" s="319"/>
      <c r="BL73" s="319"/>
      <c r="BM73" s="322">
        <f t="shared" si="121"/>
        <v>0</v>
      </c>
      <c r="BN73" s="109"/>
      <c r="BO73" s="319"/>
      <c r="BP73" s="322">
        <f t="shared" si="122"/>
        <v>0</v>
      </c>
      <c r="BQ73" s="319"/>
      <c r="BR73" s="319"/>
      <c r="BS73" s="323">
        <v>0</v>
      </c>
      <c r="BT73" s="319"/>
      <c r="BU73" s="319"/>
      <c r="BV73" s="103">
        <f t="shared" si="117"/>
        <v>0</v>
      </c>
      <c r="BW73" s="319"/>
      <c r="BX73" s="319"/>
      <c r="BY73" s="322">
        <f t="shared" si="123"/>
        <v>0</v>
      </c>
      <c r="BZ73" s="319"/>
      <c r="CA73" s="319"/>
      <c r="CB73" s="103">
        <f t="shared" ref="CB73:CB107" si="336">SUM(CA73-BZ73)</f>
        <v>0</v>
      </c>
      <c r="CC73" s="319"/>
      <c r="CD73" s="319"/>
      <c r="CE73" s="103">
        <f t="shared" si="329"/>
        <v>0</v>
      </c>
      <c r="CF73" s="319"/>
      <c r="CG73" s="319"/>
      <c r="CH73" s="103">
        <f t="shared" si="330"/>
        <v>0</v>
      </c>
      <c r="CI73" s="319"/>
      <c r="CJ73" s="319"/>
      <c r="CK73" s="103">
        <f t="shared" si="331"/>
        <v>0</v>
      </c>
      <c r="CL73" s="319"/>
      <c r="CM73" s="319"/>
      <c r="CN73" s="103">
        <f t="shared" si="332"/>
        <v>0</v>
      </c>
      <c r="CO73" s="319"/>
      <c r="CP73" s="319"/>
      <c r="CQ73" s="103">
        <f t="shared" si="333"/>
        <v>0</v>
      </c>
      <c r="CR73" s="294">
        <f t="shared" si="312"/>
        <v>0</v>
      </c>
      <c r="CS73" s="294">
        <f t="shared" si="312"/>
        <v>0</v>
      </c>
      <c r="CT73" s="294">
        <f t="shared" si="312"/>
        <v>0</v>
      </c>
      <c r="CU73" s="319"/>
      <c r="CV73" s="319"/>
      <c r="CW73" s="107">
        <f t="shared" si="39"/>
        <v>0</v>
      </c>
      <c r="CX73" s="294">
        <f t="shared" si="313"/>
        <v>0</v>
      </c>
      <c r="CY73" s="294">
        <f t="shared" si="313"/>
        <v>0</v>
      </c>
      <c r="CZ73" s="294">
        <f t="shared" si="313"/>
        <v>0</v>
      </c>
      <c r="DA73" s="319"/>
      <c r="DB73" s="31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02"/>
    </row>
    <row r="74" spans="1:121">
      <c r="A74" s="285">
        <v>64</v>
      </c>
      <c r="B74" s="292" t="s">
        <v>60</v>
      </c>
      <c r="C74" s="396">
        <v>4900000</v>
      </c>
      <c r="D74" s="397">
        <v>3100000</v>
      </c>
      <c r="E74" s="103">
        <f t="shared" si="334"/>
        <v>-1800000</v>
      </c>
      <c r="F74" s="396">
        <v>2100000</v>
      </c>
      <c r="G74" s="397">
        <v>2100000</v>
      </c>
      <c r="H74" s="103">
        <f t="shared" si="315"/>
        <v>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23">
        <v>0</v>
      </c>
      <c r="R74" s="109"/>
      <c r="S74" s="109"/>
      <c r="T74" s="103">
        <f t="shared" si="318"/>
        <v>0</v>
      </c>
      <c r="U74" s="109"/>
      <c r="V74" s="109"/>
      <c r="W74" s="323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22">
        <f t="shared" si="119"/>
        <v>0</v>
      </c>
      <c r="AJ74" s="109"/>
      <c r="AK74" s="109"/>
      <c r="AL74" s="322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22">
        <f t="shared" si="121"/>
        <v>0</v>
      </c>
      <c r="BN74" s="109"/>
      <c r="BO74" s="109"/>
      <c r="BP74" s="322">
        <f t="shared" si="122"/>
        <v>0</v>
      </c>
      <c r="BQ74" s="109"/>
      <c r="BR74" s="109"/>
      <c r="BS74" s="323">
        <v>0</v>
      </c>
      <c r="BT74" s="109"/>
      <c r="BU74" s="109"/>
      <c r="BV74" s="103">
        <f t="shared" si="117"/>
        <v>0</v>
      </c>
      <c r="BW74" s="109"/>
      <c r="BX74" s="109"/>
      <c r="BY74" s="322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294">
        <f t="shared" si="312"/>
        <v>7000000</v>
      </c>
      <c r="CS74" s="294">
        <f t="shared" si="312"/>
        <v>5200000</v>
      </c>
      <c r="CT74" s="294">
        <f t="shared" si="312"/>
        <v>-1800000</v>
      </c>
      <c r="CU74" s="109"/>
      <c r="CV74" s="109"/>
      <c r="CW74" s="107">
        <f t="shared" si="39"/>
        <v>0</v>
      </c>
      <c r="CX74" s="294">
        <f t="shared" si="313"/>
        <v>0</v>
      </c>
      <c r="CY74" s="294">
        <f t="shared" si="313"/>
        <v>0</v>
      </c>
      <c r="CZ74" s="294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7000000</v>
      </c>
      <c r="DK74" s="124">
        <f t="shared" si="43"/>
        <v>5200000</v>
      </c>
      <c r="DL74" s="124">
        <f t="shared" si="43"/>
        <v>-1800000</v>
      </c>
      <c r="DM74" s="302"/>
    </row>
    <row r="75" spans="1:121" s="312" customFormat="1">
      <c r="A75" s="299">
        <v>65</v>
      </c>
      <c r="B75" s="310" t="s">
        <v>61</v>
      </c>
      <c r="C75" s="163">
        <f>SUM(C76:C77)</f>
        <v>0</v>
      </c>
      <c r="D75" s="163">
        <f t="shared" ref="D75:Y75" si="337">SUM(D76:D77)</f>
        <v>0</v>
      </c>
      <c r="E75" s="163">
        <f t="shared" si="337"/>
        <v>0</v>
      </c>
      <c r="F75" s="163">
        <f t="shared" si="337"/>
        <v>0</v>
      </c>
      <c r="G75" s="163">
        <f t="shared" si="337"/>
        <v>0</v>
      </c>
      <c r="H75" s="103">
        <f t="shared" si="315"/>
        <v>0</v>
      </c>
      <c r="I75" s="163">
        <f t="shared" ref="I75:J75" si="338">SUM(I76:I77)</f>
        <v>0</v>
      </c>
      <c r="J75" s="163">
        <f t="shared" si="338"/>
        <v>0</v>
      </c>
      <c r="K75" s="103">
        <f t="shared" si="316"/>
        <v>0</v>
      </c>
      <c r="L75" s="163">
        <f t="shared" ref="L75:M75" si="339">SUM(L76:L77)</f>
        <v>0</v>
      </c>
      <c r="M75" s="163">
        <f t="shared" si="339"/>
        <v>0</v>
      </c>
      <c r="N75" s="103">
        <f t="shared" si="317"/>
        <v>0</v>
      </c>
      <c r="O75" s="163">
        <f t="shared" si="337"/>
        <v>0</v>
      </c>
      <c r="P75" s="163">
        <f t="shared" si="337"/>
        <v>0</v>
      </c>
      <c r="Q75" s="163">
        <f t="shared" si="337"/>
        <v>0</v>
      </c>
      <c r="R75" s="163">
        <f t="shared" si="337"/>
        <v>0</v>
      </c>
      <c r="S75" s="163">
        <f t="shared" si="337"/>
        <v>0</v>
      </c>
      <c r="T75" s="103">
        <f t="shared" si="318"/>
        <v>0</v>
      </c>
      <c r="U75" s="163">
        <f t="shared" si="337"/>
        <v>0</v>
      </c>
      <c r="V75" s="163">
        <f t="shared" si="337"/>
        <v>0</v>
      </c>
      <c r="W75" s="163">
        <f t="shared" si="337"/>
        <v>0</v>
      </c>
      <c r="X75" s="163">
        <f t="shared" si="337"/>
        <v>0</v>
      </c>
      <c r="Y75" s="163">
        <f t="shared" si="337"/>
        <v>0</v>
      </c>
      <c r="Z75" s="103">
        <f t="shared" si="319"/>
        <v>0</v>
      </c>
      <c r="AA75" s="163">
        <f t="shared" ref="AA75:AB75" si="340">SUM(AA76:AA77)</f>
        <v>0</v>
      </c>
      <c r="AB75" s="163">
        <f t="shared" si="340"/>
        <v>0</v>
      </c>
      <c r="AC75" s="103">
        <f t="shared" si="320"/>
        <v>0</v>
      </c>
      <c r="AD75" s="163">
        <f t="shared" ref="AD75:AE75" si="341">SUM(AD76:AD77)</f>
        <v>0</v>
      </c>
      <c r="AE75" s="163">
        <f t="shared" si="341"/>
        <v>0</v>
      </c>
      <c r="AF75" s="103">
        <f t="shared" si="321"/>
        <v>0</v>
      </c>
      <c r="AG75" s="163">
        <f t="shared" ref="AG75:AH75" si="342">SUM(AG76:AG77)</f>
        <v>0</v>
      </c>
      <c r="AH75" s="163">
        <f t="shared" si="342"/>
        <v>0</v>
      </c>
      <c r="AI75" s="322">
        <f t="shared" si="119"/>
        <v>0</v>
      </c>
      <c r="AJ75" s="163">
        <f t="shared" ref="AJ75:AK75" si="343">SUM(AJ76:AJ77)</f>
        <v>0</v>
      </c>
      <c r="AK75" s="163">
        <f t="shared" si="343"/>
        <v>0</v>
      </c>
      <c r="AL75" s="322">
        <f t="shared" si="120"/>
        <v>0</v>
      </c>
      <c r="AM75" s="163">
        <f t="shared" ref="AM75:AN75" si="344">SUM(AM76:AM77)</f>
        <v>0</v>
      </c>
      <c r="AN75" s="163">
        <f t="shared" si="344"/>
        <v>0</v>
      </c>
      <c r="AO75" s="103">
        <f t="shared" si="335"/>
        <v>0</v>
      </c>
      <c r="AP75" s="163">
        <f t="shared" ref="AP75:AQ75" si="345">SUM(AP76:AP77)</f>
        <v>0</v>
      </c>
      <c r="AQ75" s="163">
        <f t="shared" si="345"/>
        <v>0</v>
      </c>
      <c r="AR75" s="103">
        <f t="shared" si="322"/>
        <v>0</v>
      </c>
      <c r="AS75" s="163">
        <f t="shared" ref="AS75:AT75" si="346">SUM(AS76:AS77)</f>
        <v>0</v>
      </c>
      <c r="AT75" s="163">
        <f t="shared" si="346"/>
        <v>0</v>
      </c>
      <c r="AU75" s="103">
        <f t="shared" si="323"/>
        <v>0</v>
      </c>
      <c r="AV75" s="163">
        <f t="shared" ref="AV75:AW75" si="347">SUM(AV76:AV77)</f>
        <v>0</v>
      </c>
      <c r="AW75" s="163">
        <f t="shared" si="347"/>
        <v>0</v>
      </c>
      <c r="AX75" s="103">
        <f t="shared" si="324"/>
        <v>0</v>
      </c>
      <c r="AY75" s="163">
        <f t="shared" ref="AY75:AZ75" si="348">SUM(AY76:AY77)</f>
        <v>0</v>
      </c>
      <c r="AZ75" s="163">
        <f t="shared" si="348"/>
        <v>0</v>
      </c>
      <c r="BA75" s="103">
        <f t="shared" si="325"/>
        <v>0</v>
      </c>
      <c r="BB75" s="163">
        <f t="shared" ref="BB75:BC75" si="349">SUM(BB76:BB77)</f>
        <v>0</v>
      </c>
      <c r="BC75" s="163">
        <f t="shared" si="349"/>
        <v>0</v>
      </c>
      <c r="BD75" s="103">
        <f t="shared" si="326"/>
        <v>0</v>
      </c>
      <c r="BE75" s="163">
        <f t="shared" ref="BE75:BF75" si="350">SUM(BE76:BE77)</f>
        <v>0</v>
      </c>
      <c r="BF75" s="163">
        <f t="shared" si="350"/>
        <v>0</v>
      </c>
      <c r="BG75" s="103">
        <f t="shared" si="327"/>
        <v>0</v>
      </c>
      <c r="BH75" s="163">
        <f t="shared" ref="BH75:BI75" si="351">SUM(BH76:BH77)</f>
        <v>0</v>
      </c>
      <c r="BI75" s="163">
        <f t="shared" si="351"/>
        <v>0</v>
      </c>
      <c r="BJ75" s="103">
        <f t="shared" si="328"/>
        <v>0</v>
      </c>
      <c r="BK75" s="163">
        <f t="shared" ref="BK75:BL75" si="352">SUM(BK76:BK77)</f>
        <v>0</v>
      </c>
      <c r="BL75" s="163">
        <f t="shared" si="352"/>
        <v>0</v>
      </c>
      <c r="BM75" s="322">
        <f t="shared" si="121"/>
        <v>0</v>
      </c>
      <c r="BN75" s="109">
        <f t="shared" ref="BN75:BO75" si="353">SUM(BN76:BN77)</f>
        <v>0</v>
      </c>
      <c r="BO75" s="163">
        <f t="shared" si="353"/>
        <v>0</v>
      </c>
      <c r="BP75" s="322">
        <f t="shared" si="122"/>
        <v>0</v>
      </c>
      <c r="BQ75" s="163">
        <f t="shared" ref="BQ75:BX75" si="354">SUM(BQ76:BQ77)</f>
        <v>0</v>
      </c>
      <c r="BR75" s="163">
        <f t="shared" si="354"/>
        <v>0</v>
      </c>
      <c r="BS75" s="163">
        <f t="shared" si="354"/>
        <v>0</v>
      </c>
      <c r="BT75" s="163">
        <f t="shared" si="354"/>
        <v>0</v>
      </c>
      <c r="BU75" s="163">
        <f t="shared" si="354"/>
        <v>0</v>
      </c>
      <c r="BV75" s="163">
        <f t="shared" si="354"/>
        <v>0</v>
      </c>
      <c r="BW75" s="163">
        <f t="shared" si="354"/>
        <v>0</v>
      </c>
      <c r="BX75" s="163">
        <f t="shared" si="354"/>
        <v>0</v>
      </c>
      <c r="BY75" s="322">
        <f t="shared" si="123"/>
        <v>0</v>
      </c>
      <c r="BZ75" s="163">
        <f t="shared" ref="BZ75:CA75" si="355">SUM(BZ76:BZ77)</f>
        <v>0</v>
      </c>
      <c r="CA75" s="163">
        <f t="shared" si="355"/>
        <v>0</v>
      </c>
      <c r="CB75" s="103">
        <f t="shared" si="336"/>
        <v>0</v>
      </c>
      <c r="CC75" s="163">
        <f t="shared" ref="CC75:CD75" si="356">SUM(CC76:CC77)</f>
        <v>0</v>
      </c>
      <c r="CD75" s="163">
        <f t="shared" si="356"/>
        <v>0</v>
      </c>
      <c r="CE75" s="103">
        <f t="shared" si="329"/>
        <v>0</v>
      </c>
      <c r="CF75" s="163">
        <f t="shared" ref="CF75:CG75" si="357">SUM(CF76:CF77)</f>
        <v>0</v>
      </c>
      <c r="CG75" s="163">
        <f t="shared" si="357"/>
        <v>0</v>
      </c>
      <c r="CH75" s="103">
        <f t="shared" si="330"/>
        <v>0</v>
      </c>
      <c r="CI75" s="163">
        <f t="shared" ref="CI75:CJ75" si="358">SUM(CI76:CI77)</f>
        <v>0</v>
      </c>
      <c r="CJ75" s="163">
        <f t="shared" si="358"/>
        <v>0</v>
      </c>
      <c r="CK75" s="103">
        <f t="shared" si="331"/>
        <v>0</v>
      </c>
      <c r="CL75" s="163">
        <f t="shared" ref="CL75:CM75" si="359">SUM(CL76:CL77)</f>
        <v>0</v>
      </c>
      <c r="CM75" s="163">
        <f t="shared" si="359"/>
        <v>0</v>
      </c>
      <c r="CN75" s="103">
        <f t="shared" si="332"/>
        <v>0</v>
      </c>
      <c r="CO75" s="163">
        <f t="shared" ref="CO75:CP75" si="360">SUM(CO76:CO77)</f>
        <v>0</v>
      </c>
      <c r="CP75" s="163">
        <f t="shared" si="360"/>
        <v>0</v>
      </c>
      <c r="CQ75" s="103">
        <f t="shared" si="333"/>
        <v>0</v>
      </c>
      <c r="CR75" s="306">
        <f t="shared" ref="CR75:CT107" si="361">SUM(C75+F75+I75+L75+O75+R75+U75+X75+AA75+AD75+AG75+AJ75+AM75+AP75+AS75+AV75+AY75+BB75+BE75+BH75+BK75+BN75+BQ75+BT75+BW75+BZ75+CC75+CF75+CI75+CL75+CO75)</f>
        <v>0</v>
      </c>
      <c r="CS75" s="306">
        <f t="shared" si="361"/>
        <v>0</v>
      </c>
      <c r="CT75" s="306">
        <f t="shared" si="361"/>
        <v>0</v>
      </c>
      <c r="CU75" s="163">
        <v>0</v>
      </c>
      <c r="CV75" s="163">
        <v>0</v>
      </c>
      <c r="CW75" s="103">
        <f t="shared" ref="CW75:CW107" si="362">SUM(CV75-CU75)</f>
        <v>0</v>
      </c>
      <c r="CX75" s="306">
        <f t="shared" ref="CX75:CZ107" si="363">SUM(CU75)</f>
        <v>0</v>
      </c>
      <c r="CY75" s="306">
        <f t="shared" si="363"/>
        <v>0</v>
      </c>
      <c r="CZ75" s="306">
        <f t="shared" si="363"/>
        <v>0</v>
      </c>
      <c r="DA75" s="163">
        <v>0</v>
      </c>
      <c r="DB75" s="163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00">
        <f t="shared" ref="DG75:DI107" si="366">SUM(DA75+DD75)</f>
        <v>0</v>
      </c>
      <c r="DH75" s="300">
        <f t="shared" si="366"/>
        <v>0</v>
      </c>
      <c r="DI75" s="300">
        <f t="shared" si="366"/>
        <v>0</v>
      </c>
      <c r="DJ75" s="300">
        <f t="shared" ref="DJ75:DL107" si="367">SUM(CR75+CX75+DG75)</f>
        <v>0</v>
      </c>
      <c r="DK75" s="300">
        <f t="shared" si="367"/>
        <v>0</v>
      </c>
      <c r="DL75" s="300">
        <f t="shared" si="367"/>
        <v>0</v>
      </c>
      <c r="DM75" s="291"/>
    </row>
    <row r="76" spans="1:121">
      <c r="A76" s="285">
        <v>66</v>
      </c>
      <c r="B76" s="292" t="s">
        <v>259</v>
      </c>
      <c r="C76" s="319"/>
      <c r="D76" s="319"/>
      <c r="E76" s="103">
        <f t="shared" si="334"/>
        <v>0</v>
      </c>
      <c r="F76" s="319"/>
      <c r="G76" s="319"/>
      <c r="H76" s="103">
        <f t="shared" si="315"/>
        <v>0</v>
      </c>
      <c r="I76" s="319"/>
      <c r="J76" s="319"/>
      <c r="K76" s="103">
        <f t="shared" si="316"/>
        <v>0</v>
      </c>
      <c r="L76" s="319"/>
      <c r="M76" s="319"/>
      <c r="N76" s="103">
        <f t="shared" si="317"/>
        <v>0</v>
      </c>
      <c r="O76" s="319"/>
      <c r="P76" s="319"/>
      <c r="Q76" s="323">
        <v>0</v>
      </c>
      <c r="R76" s="319"/>
      <c r="S76" s="319"/>
      <c r="T76" s="103">
        <f t="shared" si="318"/>
        <v>0</v>
      </c>
      <c r="U76" s="319"/>
      <c r="V76" s="319"/>
      <c r="W76" s="323">
        <v>0</v>
      </c>
      <c r="X76" s="319"/>
      <c r="Y76" s="319"/>
      <c r="Z76" s="103">
        <f t="shared" si="319"/>
        <v>0</v>
      </c>
      <c r="AA76" s="319"/>
      <c r="AB76" s="319"/>
      <c r="AC76" s="103">
        <f t="shared" si="320"/>
        <v>0</v>
      </c>
      <c r="AD76" s="319"/>
      <c r="AE76" s="319"/>
      <c r="AF76" s="103">
        <f t="shared" si="321"/>
        <v>0</v>
      </c>
      <c r="AG76" s="319"/>
      <c r="AH76" s="319"/>
      <c r="AI76" s="322">
        <f t="shared" si="119"/>
        <v>0</v>
      </c>
      <c r="AJ76" s="319"/>
      <c r="AK76" s="319"/>
      <c r="AL76" s="322">
        <f t="shared" si="120"/>
        <v>0</v>
      </c>
      <c r="AM76" s="319"/>
      <c r="AN76" s="319"/>
      <c r="AO76" s="103">
        <f t="shared" si="335"/>
        <v>0</v>
      </c>
      <c r="AP76" s="319"/>
      <c r="AQ76" s="319"/>
      <c r="AR76" s="103">
        <f t="shared" si="322"/>
        <v>0</v>
      </c>
      <c r="AS76" s="319"/>
      <c r="AT76" s="319"/>
      <c r="AU76" s="103">
        <f t="shared" si="323"/>
        <v>0</v>
      </c>
      <c r="AV76" s="319"/>
      <c r="AW76" s="319"/>
      <c r="AX76" s="103">
        <f t="shared" si="324"/>
        <v>0</v>
      </c>
      <c r="AY76" s="319"/>
      <c r="AZ76" s="319"/>
      <c r="BA76" s="103">
        <f t="shared" si="325"/>
        <v>0</v>
      </c>
      <c r="BB76" s="319"/>
      <c r="BC76" s="319"/>
      <c r="BD76" s="103">
        <f t="shared" si="326"/>
        <v>0</v>
      </c>
      <c r="BE76" s="319"/>
      <c r="BF76" s="319"/>
      <c r="BG76" s="103">
        <f t="shared" si="327"/>
        <v>0</v>
      </c>
      <c r="BH76" s="319"/>
      <c r="BI76" s="319"/>
      <c r="BJ76" s="103">
        <f t="shared" si="328"/>
        <v>0</v>
      </c>
      <c r="BK76" s="319"/>
      <c r="BL76" s="319"/>
      <c r="BM76" s="322">
        <f t="shared" si="121"/>
        <v>0</v>
      </c>
      <c r="BN76" s="109"/>
      <c r="BO76" s="319"/>
      <c r="BP76" s="322">
        <f t="shared" si="122"/>
        <v>0</v>
      </c>
      <c r="BQ76" s="319"/>
      <c r="BR76" s="319"/>
      <c r="BS76" s="323">
        <v>0</v>
      </c>
      <c r="BT76" s="319"/>
      <c r="BU76" s="319"/>
      <c r="BV76" s="103">
        <f t="shared" si="117"/>
        <v>0</v>
      </c>
      <c r="BW76" s="319"/>
      <c r="BX76" s="319"/>
      <c r="BY76" s="322">
        <f t="shared" si="123"/>
        <v>0</v>
      </c>
      <c r="BZ76" s="319"/>
      <c r="CA76" s="319"/>
      <c r="CB76" s="103">
        <f t="shared" si="336"/>
        <v>0</v>
      </c>
      <c r="CC76" s="319"/>
      <c r="CD76" s="319"/>
      <c r="CE76" s="103">
        <f t="shared" si="329"/>
        <v>0</v>
      </c>
      <c r="CF76" s="319"/>
      <c r="CG76" s="319"/>
      <c r="CH76" s="103">
        <f t="shared" si="330"/>
        <v>0</v>
      </c>
      <c r="CI76" s="319"/>
      <c r="CJ76" s="319"/>
      <c r="CK76" s="103">
        <f t="shared" si="331"/>
        <v>0</v>
      </c>
      <c r="CL76" s="319"/>
      <c r="CM76" s="319"/>
      <c r="CN76" s="103">
        <f t="shared" si="332"/>
        <v>0</v>
      </c>
      <c r="CO76" s="319"/>
      <c r="CP76" s="319"/>
      <c r="CQ76" s="103">
        <f t="shared" si="333"/>
        <v>0</v>
      </c>
      <c r="CR76" s="294">
        <f t="shared" si="361"/>
        <v>0</v>
      </c>
      <c r="CS76" s="294">
        <f t="shared" si="361"/>
        <v>0</v>
      </c>
      <c r="CT76" s="294">
        <f t="shared" si="361"/>
        <v>0</v>
      </c>
      <c r="CU76" s="319"/>
      <c r="CV76" s="319"/>
      <c r="CW76" s="107">
        <f t="shared" si="362"/>
        <v>0</v>
      </c>
      <c r="CX76" s="294">
        <f t="shared" si="363"/>
        <v>0</v>
      </c>
      <c r="CY76" s="294">
        <f t="shared" si="363"/>
        <v>0</v>
      </c>
      <c r="CZ76" s="294">
        <f t="shared" si="363"/>
        <v>0</v>
      </c>
      <c r="DA76" s="319"/>
      <c r="DB76" s="319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02"/>
    </row>
    <row r="77" spans="1:121">
      <c r="A77" s="285">
        <v>67</v>
      </c>
      <c r="B77" s="292" t="s">
        <v>260</v>
      </c>
      <c r="C77" s="319"/>
      <c r="D77" s="319"/>
      <c r="E77" s="103">
        <f t="shared" si="334"/>
        <v>0</v>
      </c>
      <c r="F77" s="319"/>
      <c r="G77" s="319"/>
      <c r="H77" s="103">
        <f t="shared" si="315"/>
        <v>0</v>
      </c>
      <c r="I77" s="319"/>
      <c r="J77" s="319"/>
      <c r="K77" s="103">
        <f t="shared" si="316"/>
        <v>0</v>
      </c>
      <c r="L77" s="319"/>
      <c r="M77" s="319"/>
      <c r="N77" s="103">
        <f t="shared" si="317"/>
        <v>0</v>
      </c>
      <c r="O77" s="319"/>
      <c r="P77" s="319"/>
      <c r="Q77" s="323">
        <v>0</v>
      </c>
      <c r="R77" s="319"/>
      <c r="S77" s="319"/>
      <c r="T77" s="103">
        <f t="shared" si="318"/>
        <v>0</v>
      </c>
      <c r="U77" s="319"/>
      <c r="V77" s="319"/>
      <c r="W77" s="323">
        <v>0</v>
      </c>
      <c r="X77" s="319"/>
      <c r="Y77" s="319"/>
      <c r="Z77" s="103">
        <f t="shared" si="319"/>
        <v>0</v>
      </c>
      <c r="AA77" s="319"/>
      <c r="AB77" s="319"/>
      <c r="AC77" s="103">
        <f t="shared" si="320"/>
        <v>0</v>
      </c>
      <c r="AD77" s="319"/>
      <c r="AE77" s="319"/>
      <c r="AF77" s="103">
        <f t="shared" si="321"/>
        <v>0</v>
      </c>
      <c r="AG77" s="319"/>
      <c r="AH77" s="319"/>
      <c r="AI77" s="322">
        <f t="shared" si="119"/>
        <v>0</v>
      </c>
      <c r="AJ77" s="319"/>
      <c r="AK77" s="319"/>
      <c r="AL77" s="322">
        <f t="shared" si="120"/>
        <v>0</v>
      </c>
      <c r="AM77" s="319"/>
      <c r="AN77" s="319"/>
      <c r="AO77" s="103">
        <f t="shared" si="335"/>
        <v>0</v>
      </c>
      <c r="AP77" s="319"/>
      <c r="AQ77" s="319"/>
      <c r="AR77" s="103">
        <f t="shared" si="322"/>
        <v>0</v>
      </c>
      <c r="AS77" s="319"/>
      <c r="AT77" s="319"/>
      <c r="AU77" s="103">
        <f t="shared" si="323"/>
        <v>0</v>
      </c>
      <c r="AV77" s="319"/>
      <c r="AW77" s="319"/>
      <c r="AX77" s="103">
        <f t="shared" si="324"/>
        <v>0</v>
      </c>
      <c r="AY77" s="319"/>
      <c r="AZ77" s="319"/>
      <c r="BA77" s="103">
        <f t="shared" si="325"/>
        <v>0</v>
      </c>
      <c r="BB77" s="319"/>
      <c r="BC77" s="319"/>
      <c r="BD77" s="103">
        <f t="shared" si="326"/>
        <v>0</v>
      </c>
      <c r="BE77" s="319"/>
      <c r="BF77" s="319"/>
      <c r="BG77" s="103">
        <f t="shared" si="327"/>
        <v>0</v>
      </c>
      <c r="BH77" s="319"/>
      <c r="BI77" s="319"/>
      <c r="BJ77" s="103">
        <f t="shared" si="328"/>
        <v>0</v>
      </c>
      <c r="BK77" s="319">
        <v>0</v>
      </c>
      <c r="BL77" s="319"/>
      <c r="BM77" s="322">
        <f t="shared" si="121"/>
        <v>0</v>
      </c>
      <c r="BN77" s="109"/>
      <c r="BO77" s="319"/>
      <c r="BP77" s="322">
        <f t="shared" si="122"/>
        <v>0</v>
      </c>
      <c r="BQ77" s="319"/>
      <c r="BR77" s="319"/>
      <c r="BS77" s="323">
        <v>0</v>
      </c>
      <c r="BT77" s="319"/>
      <c r="BU77" s="319"/>
      <c r="BV77" s="103">
        <f t="shared" ref="BV77:BV107" si="368">SUM(BU77-BT77)</f>
        <v>0</v>
      </c>
      <c r="BW77" s="319"/>
      <c r="BX77" s="319"/>
      <c r="BY77" s="322">
        <f t="shared" si="123"/>
        <v>0</v>
      </c>
      <c r="BZ77" s="319"/>
      <c r="CA77" s="319"/>
      <c r="CB77" s="103">
        <f t="shared" si="336"/>
        <v>0</v>
      </c>
      <c r="CC77" s="319"/>
      <c r="CD77" s="319"/>
      <c r="CE77" s="103">
        <f t="shared" si="329"/>
        <v>0</v>
      </c>
      <c r="CF77" s="319"/>
      <c r="CG77" s="319"/>
      <c r="CH77" s="103">
        <f t="shared" si="330"/>
        <v>0</v>
      </c>
      <c r="CI77" s="319"/>
      <c r="CJ77" s="319"/>
      <c r="CK77" s="103">
        <f t="shared" si="331"/>
        <v>0</v>
      </c>
      <c r="CL77" s="319"/>
      <c r="CM77" s="319"/>
      <c r="CN77" s="103">
        <f t="shared" si="332"/>
        <v>0</v>
      </c>
      <c r="CO77" s="319"/>
      <c r="CP77" s="319"/>
      <c r="CQ77" s="103">
        <f t="shared" si="333"/>
        <v>0</v>
      </c>
      <c r="CR77" s="294">
        <f t="shared" si="361"/>
        <v>0</v>
      </c>
      <c r="CS77" s="294">
        <f t="shared" si="361"/>
        <v>0</v>
      </c>
      <c r="CT77" s="294">
        <f t="shared" si="361"/>
        <v>0</v>
      </c>
      <c r="CU77" s="319"/>
      <c r="CV77" s="319"/>
      <c r="CW77" s="107">
        <f t="shared" si="362"/>
        <v>0</v>
      </c>
      <c r="CX77" s="294">
        <f t="shared" si="363"/>
        <v>0</v>
      </c>
      <c r="CY77" s="294">
        <f t="shared" si="363"/>
        <v>0</v>
      </c>
      <c r="CZ77" s="294">
        <f t="shared" si="363"/>
        <v>0</v>
      </c>
      <c r="DA77" s="319"/>
      <c r="DB77" s="319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02"/>
    </row>
    <row r="78" spans="1:121">
      <c r="A78" s="285"/>
      <c r="B78" s="352" t="s">
        <v>270</v>
      </c>
      <c r="C78" s="319"/>
      <c r="D78" s="319"/>
      <c r="E78" s="103"/>
      <c r="F78" s="319"/>
      <c r="G78" s="319"/>
      <c r="H78" s="103">
        <f t="shared" si="315"/>
        <v>0</v>
      </c>
      <c r="I78" s="319"/>
      <c r="J78" s="319"/>
      <c r="K78" s="103">
        <f t="shared" si="316"/>
        <v>0</v>
      </c>
      <c r="L78" s="319"/>
      <c r="M78" s="319"/>
      <c r="N78" s="103">
        <f t="shared" si="317"/>
        <v>0</v>
      </c>
      <c r="O78" s="319"/>
      <c r="P78" s="319"/>
      <c r="Q78" s="323"/>
      <c r="R78" s="319"/>
      <c r="S78" s="319"/>
      <c r="T78" s="103">
        <f t="shared" si="318"/>
        <v>0</v>
      </c>
      <c r="U78" s="319"/>
      <c r="V78" s="319"/>
      <c r="W78" s="323"/>
      <c r="X78" s="319"/>
      <c r="Y78" s="319"/>
      <c r="Z78" s="103">
        <f t="shared" si="319"/>
        <v>0</v>
      </c>
      <c r="AA78" s="319"/>
      <c r="AB78" s="319"/>
      <c r="AC78" s="103">
        <f t="shared" si="320"/>
        <v>0</v>
      </c>
      <c r="AD78" s="319"/>
      <c r="AE78" s="319"/>
      <c r="AF78" s="103">
        <f t="shared" si="321"/>
        <v>0</v>
      </c>
      <c r="AG78" s="319"/>
      <c r="AH78" s="319"/>
      <c r="AI78" s="322"/>
      <c r="AJ78" s="319"/>
      <c r="AK78" s="319"/>
      <c r="AL78" s="322"/>
      <c r="AM78" s="319"/>
      <c r="AN78" s="319"/>
      <c r="AO78" s="103">
        <f t="shared" si="335"/>
        <v>0</v>
      </c>
      <c r="AP78" s="319"/>
      <c r="AQ78" s="319"/>
      <c r="AR78" s="103">
        <f t="shared" si="322"/>
        <v>0</v>
      </c>
      <c r="AS78" s="319"/>
      <c r="AT78" s="319"/>
      <c r="AU78" s="103">
        <f t="shared" si="323"/>
        <v>0</v>
      </c>
      <c r="AV78" s="319"/>
      <c r="AW78" s="319"/>
      <c r="AX78" s="103">
        <f t="shared" si="324"/>
        <v>0</v>
      </c>
      <c r="AY78" s="319"/>
      <c r="AZ78" s="319"/>
      <c r="BA78" s="103">
        <f t="shared" si="325"/>
        <v>0</v>
      </c>
      <c r="BB78" s="319"/>
      <c r="BC78" s="319"/>
      <c r="BD78" s="103">
        <f t="shared" si="326"/>
        <v>0</v>
      </c>
      <c r="BE78" s="319"/>
      <c r="BF78" s="319"/>
      <c r="BG78" s="103">
        <f t="shared" si="327"/>
        <v>0</v>
      </c>
      <c r="BH78" s="319"/>
      <c r="BI78" s="319"/>
      <c r="BJ78" s="103">
        <f t="shared" si="328"/>
        <v>0</v>
      </c>
      <c r="BK78" s="319"/>
      <c r="BL78" s="319"/>
      <c r="BM78" s="322"/>
      <c r="BN78" s="109"/>
      <c r="BO78" s="319"/>
      <c r="BP78" s="322"/>
      <c r="BQ78" s="319"/>
      <c r="BR78" s="319"/>
      <c r="BS78" s="323"/>
      <c r="BT78" s="319"/>
      <c r="BU78" s="319"/>
      <c r="BV78" s="103"/>
      <c r="BW78" s="319"/>
      <c r="BX78" s="319"/>
      <c r="BY78" s="322"/>
      <c r="BZ78" s="319"/>
      <c r="CA78" s="319"/>
      <c r="CB78" s="103">
        <f t="shared" si="336"/>
        <v>0</v>
      </c>
      <c r="CC78" s="319"/>
      <c r="CD78" s="319"/>
      <c r="CE78" s="103">
        <f t="shared" si="329"/>
        <v>0</v>
      </c>
      <c r="CF78" s="319"/>
      <c r="CG78" s="319"/>
      <c r="CH78" s="103">
        <f t="shared" si="330"/>
        <v>0</v>
      </c>
      <c r="CI78" s="319"/>
      <c r="CJ78" s="319"/>
      <c r="CK78" s="103">
        <f t="shared" si="331"/>
        <v>0</v>
      </c>
      <c r="CL78" s="319"/>
      <c r="CM78" s="319"/>
      <c r="CN78" s="103">
        <f t="shared" si="332"/>
        <v>0</v>
      </c>
      <c r="CO78" s="319"/>
      <c r="CP78" s="319"/>
      <c r="CQ78" s="103">
        <f t="shared" si="333"/>
        <v>0</v>
      </c>
      <c r="CR78" s="294"/>
      <c r="CS78" s="294"/>
      <c r="CT78" s="294"/>
      <c r="CU78" s="319"/>
      <c r="CV78" s="319"/>
      <c r="CW78" s="107"/>
      <c r="CX78" s="294"/>
      <c r="CY78" s="294"/>
      <c r="CZ78" s="294"/>
      <c r="DA78" s="319"/>
      <c r="DB78" s="319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02"/>
    </row>
    <row r="79" spans="1:121" s="190" customFormat="1" ht="12.75" customHeight="1">
      <c r="A79" s="307">
        <v>68</v>
      </c>
      <c r="B79" s="310" t="s">
        <v>62</v>
      </c>
      <c r="C79" s="320">
        <f>SUM(C80:C86)</f>
        <v>321584200</v>
      </c>
      <c r="D79" s="320">
        <f t="shared" ref="D79:Y79" si="369">SUM(D80:D86)</f>
        <v>289500000</v>
      </c>
      <c r="E79" s="320">
        <f t="shared" si="369"/>
        <v>-32084200</v>
      </c>
      <c r="F79" s="320">
        <f>SUM(F80:F86)</f>
        <v>2231484900</v>
      </c>
      <c r="G79" s="320">
        <f t="shared" si="369"/>
        <v>2143139200</v>
      </c>
      <c r="H79" s="103">
        <f t="shared" si="315"/>
        <v>-88345700</v>
      </c>
      <c r="I79" s="320">
        <f t="shared" ref="I79:J79" si="370">SUM(I80:I86)</f>
        <v>233874200</v>
      </c>
      <c r="J79" s="320">
        <f t="shared" si="370"/>
        <v>176524079</v>
      </c>
      <c r="K79" s="103">
        <f t="shared" si="316"/>
        <v>-57350121</v>
      </c>
      <c r="L79" s="320">
        <f t="shared" ref="L79:M79" si="371">SUM(L80:L86)</f>
        <v>440857300</v>
      </c>
      <c r="M79" s="320">
        <f t="shared" si="371"/>
        <v>429690300</v>
      </c>
      <c r="N79" s="103">
        <f t="shared" si="317"/>
        <v>-11167000</v>
      </c>
      <c r="O79" s="320">
        <f t="shared" si="369"/>
        <v>3117916800</v>
      </c>
      <c r="P79" s="320">
        <f t="shared" si="369"/>
        <v>3068854148</v>
      </c>
      <c r="Q79" s="320">
        <f t="shared" si="369"/>
        <v>0</v>
      </c>
      <c r="R79" s="320">
        <f t="shared" si="369"/>
        <v>357246100</v>
      </c>
      <c r="S79" s="320">
        <f t="shared" si="369"/>
        <v>336356300</v>
      </c>
      <c r="T79" s="103">
        <f t="shared" si="318"/>
        <v>-20889800</v>
      </c>
      <c r="U79" s="320">
        <f t="shared" si="369"/>
        <v>0</v>
      </c>
      <c r="V79" s="320">
        <f t="shared" si="369"/>
        <v>0</v>
      </c>
      <c r="W79" s="320">
        <f t="shared" si="369"/>
        <v>0</v>
      </c>
      <c r="X79" s="320">
        <f t="shared" si="369"/>
        <v>60652000</v>
      </c>
      <c r="Y79" s="320">
        <f t="shared" si="369"/>
        <v>60112500</v>
      </c>
      <c r="Z79" s="103">
        <f t="shared" si="319"/>
        <v>-539500</v>
      </c>
      <c r="AA79" s="320">
        <f t="shared" ref="AA79:AB79" si="372">SUM(AA80:AA86)</f>
        <v>29980400</v>
      </c>
      <c r="AB79" s="320">
        <f t="shared" si="372"/>
        <v>29980400</v>
      </c>
      <c r="AC79" s="103">
        <f t="shared" si="320"/>
        <v>0</v>
      </c>
      <c r="AD79" s="320">
        <f t="shared" ref="AD79:AE79" si="373">SUM(AD80:AD86)</f>
        <v>38709600</v>
      </c>
      <c r="AE79" s="320">
        <f t="shared" si="373"/>
        <v>38709600</v>
      </c>
      <c r="AF79" s="103">
        <f t="shared" si="321"/>
        <v>0</v>
      </c>
      <c r="AG79" s="320">
        <f t="shared" ref="AG79:AH79" si="374">SUM(AG80:AG86)</f>
        <v>38620000</v>
      </c>
      <c r="AH79" s="320">
        <f t="shared" si="374"/>
        <v>38620000</v>
      </c>
      <c r="AI79" s="322">
        <f t="shared" ref="AI79:AI107" si="375">AH79-AG79</f>
        <v>0</v>
      </c>
      <c r="AJ79" s="320">
        <f t="shared" ref="AJ79:AK79" si="376">SUM(AJ80:AJ86)</f>
        <v>38101200</v>
      </c>
      <c r="AK79" s="320">
        <f t="shared" si="376"/>
        <v>38101200</v>
      </c>
      <c r="AL79" s="322">
        <f t="shared" ref="AL79:AL107" si="377">AK79-AJ79</f>
        <v>0</v>
      </c>
      <c r="AM79" s="320">
        <f t="shared" ref="AM79:AN79" si="378">SUM(AM80:AM86)</f>
        <v>37641600</v>
      </c>
      <c r="AN79" s="320">
        <f t="shared" si="378"/>
        <v>34981400</v>
      </c>
      <c r="AO79" s="103">
        <f t="shared" si="335"/>
        <v>-2660200</v>
      </c>
      <c r="AP79" s="320">
        <f t="shared" ref="AP79:AQ79" si="379">SUM(AP80:AP86)</f>
        <v>40625200</v>
      </c>
      <c r="AQ79" s="320">
        <f t="shared" si="379"/>
        <v>40625200</v>
      </c>
      <c r="AR79" s="103">
        <f t="shared" si="322"/>
        <v>0</v>
      </c>
      <c r="AS79" s="320">
        <f t="shared" ref="AS79:AT79" si="380">SUM(AS80:AS86)</f>
        <v>37207200</v>
      </c>
      <c r="AT79" s="320">
        <f t="shared" si="380"/>
        <v>37207200</v>
      </c>
      <c r="AU79" s="103">
        <f t="shared" si="323"/>
        <v>0</v>
      </c>
      <c r="AV79" s="320">
        <f t="shared" ref="AV79:AW79" si="381">SUM(AV80:AV86)</f>
        <v>36013600</v>
      </c>
      <c r="AW79" s="320">
        <f t="shared" si="381"/>
        <v>36013600</v>
      </c>
      <c r="AX79" s="103">
        <f t="shared" si="324"/>
        <v>0</v>
      </c>
      <c r="AY79" s="320">
        <f t="shared" ref="AY79:AZ79" si="382">SUM(AY80:AY86)</f>
        <v>38150800</v>
      </c>
      <c r="AZ79" s="320">
        <f t="shared" si="382"/>
        <v>38150800</v>
      </c>
      <c r="BA79" s="103">
        <f t="shared" si="325"/>
        <v>0</v>
      </c>
      <c r="BB79" s="320">
        <f t="shared" ref="BB79:BC79" si="383">SUM(BB80:BB86)</f>
        <v>46595200</v>
      </c>
      <c r="BC79" s="320">
        <f t="shared" si="383"/>
        <v>45815200</v>
      </c>
      <c r="BD79" s="103">
        <f t="shared" si="326"/>
        <v>-780000</v>
      </c>
      <c r="BE79" s="320">
        <f t="shared" ref="BE79:BF79" si="384">SUM(BE80:BE86)</f>
        <v>34987600</v>
      </c>
      <c r="BF79" s="320">
        <f t="shared" si="384"/>
        <v>34987600</v>
      </c>
      <c r="BG79" s="103">
        <f t="shared" si="327"/>
        <v>0</v>
      </c>
      <c r="BH79" s="320">
        <f t="shared" ref="BH79:BI79" si="385">SUM(BH80:BH86)</f>
        <v>70762200</v>
      </c>
      <c r="BI79" s="320">
        <f t="shared" si="385"/>
        <v>68817600</v>
      </c>
      <c r="BJ79" s="103">
        <f t="shared" si="328"/>
        <v>-1944600</v>
      </c>
      <c r="BK79" s="320">
        <f t="shared" ref="BK79:BL79" si="386">SUM(BK80:BK86)</f>
        <v>29530800</v>
      </c>
      <c r="BL79" s="320">
        <f t="shared" si="386"/>
        <v>29530800</v>
      </c>
      <c r="BM79" s="322">
        <f t="shared" ref="BM79:BM107" si="387">BL79-BK79</f>
        <v>0</v>
      </c>
      <c r="BN79" s="341">
        <f t="shared" ref="BN79:BO79" si="388">SUM(BN80:BN86)</f>
        <v>37700000</v>
      </c>
      <c r="BO79" s="320">
        <f t="shared" si="388"/>
        <v>33400000</v>
      </c>
      <c r="BP79" s="322">
        <f t="shared" ref="BP79:BP107" si="389">BO79-BN79</f>
        <v>-4300000</v>
      </c>
      <c r="BQ79" s="320">
        <f t="shared" ref="BQ79:BX79" si="390">SUM(BQ80:BQ86)</f>
        <v>0</v>
      </c>
      <c r="BR79" s="320">
        <f t="shared" si="390"/>
        <v>0</v>
      </c>
      <c r="BS79" s="320">
        <f t="shared" si="390"/>
        <v>0</v>
      </c>
      <c r="BT79" s="320">
        <f t="shared" si="390"/>
        <v>281929200</v>
      </c>
      <c r="BU79" s="320">
        <f t="shared" si="390"/>
        <v>274909200</v>
      </c>
      <c r="BV79" s="320">
        <f t="shared" si="390"/>
        <v>-7020000</v>
      </c>
      <c r="BW79" s="320">
        <f t="shared" si="390"/>
        <v>260908100</v>
      </c>
      <c r="BX79" s="320">
        <f t="shared" si="390"/>
        <v>261314400</v>
      </c>
      <c r="BY79" s="322">
        <f t="shared" ref="BY79:BY107" si="391">BX79-BW79</f>
        <v>406300</v>
      </c>
      <c r="BZ79" s="320">
        <f t="shared" ref="BZ79:CA79" si="392">SUM(BZ80:BZ86)</f>
        <v>217936800</v>
      </c>
      <c r="CA79" s="320">
        <f t="shared" si="392"/>
        <v>207069600</v>
      </c>
      <c r="CB79" s="103">
        <f t="shared" si="336"/>
        <v>-10867200</v>
      </c>
      <c r="CC79" s="320">
        <f t="shared" ref="CC79:CD79" si="393">SUM(CC80:CC86)</f>
        <v>186742800</v>
      </c>
      <c r="CD79" s="320">
        <f t="shared" si="393"/>
        <v>186742800</v>
      </c>
      <c r="CE79" s="103">
        <f t="shared" si="329"/>
        <v>0</v>
      </c>
      <c r="CF79" s="320">
        <f t="shared" ref="CF79:CG79" si="394">SUM(CF80:CF86)</f>
        <v>214216400</v>
      </c>
      <c r="CG79" s="320">
        <f t="shared" si="394"/>
        <v>208740400</v>
      </c>
      <c r="CH79" s="103">
        <f t="shared" si="330"/>
        <v>-5476000</v>
      </c>
      <c r="CI79" s="320">
        <f t="shared" ref="CI79:CJ79" si="395">SUM(CI80:CI86)</f>
        <v>214465600</v>
      </c>
      <c r="CJ79" s="320">
        <f t="shared" si="395"/>
        <v>214465600</v>
      </c>
      <c r="CK79" s="103">
        <f t="shared" si="331"/>
        <v>0</v>
      </c>
      <c r="CL79" s="320">
        <f t="shared" ref="CL79:CM79" si="396">SUM(CL80:CL86)</f>
        <v>55199300</v>
      </c>
      <c r="CM79" s="320">
        <f t="shared" si="396"/>
        <v>52001600</v>
      </c>
      <c r="CN79" s="103">
        <f t="shared" si="332"/>
        <v>-3197700</v>
      </c>
      <c r="CO79" s="320">
        <f t="shared" ref="CO79:CP79" si="397">SUM(CO80:CO86)</f>
        <v>238750000</v>
      </c>
      <c r="CP79" s="320">
        <f t="shared" si="397"/>
        <v>0</v>
      </c>
      <c r="CQ79" s="103">
        <f t="shared" si="333"/>
        <v>-238750000</v>
      </c>
      <c r="CR79" s="306">
        <f t="shared" si="361"/>
        <v>8988389100</v>
      </c>
      <c r="CS79" s="306">
        <f t="shared" si="361"/>
        <v>8454360727</v>
      </c>
      <c r="CT79" s="306">
        <f t="shared" si="361"/>
        <v>-484965721</v>
      </c>
      <c r="CU79" s="320">
        <f>SUM(CU80:CU86)</f>
        <v>1433288300</v>
      </c>
      <c r="CV79" s="320">
        <f>SUM(CV80:CV86)</f>
        <v>178715590.00999999</v>
      </c>
      <c r="CW79" s="103">
        <f t="shared" si="362"/>
        <v>-1254572709.99</v>
      </c>
      <c r="CX79" s="306">
        <f t="shared" si="363"/>
        <v>1433288300</v>
      </c>
      <c r="CY79" s="306">
        <f t="shared" si="363"/>
        <v>178715590.00999999</v>
      </c>
      <c r="CZ79" s="306">
        <f t="shared" si="363"/>
        <v>-1254572709.99</v>
      </c>
      <c r="DA79" s="320">
        <f>SUM(DA80:DA86)</f>
        <v>604000000</v>
      </c>
      <c r="DB79" s="320">
        <f>SUM(DB80:DB86)</f>
        <v>696437184.37</v>
      </c>
      <c r="DC79" s="103">
        <f t="shared" si="364"/>
        <v>92437184.370000005</v>
      </c>
      <c r="DD79" s="104">
        <f>SUM(DD80:DD86)</f>
        <v>7800000000</v>
      </c>
      <c r="DE79" s="104">
        <f>SUM(DE80:DE86)</f>
        <v>8051000000</v>
      </c>
      <c r="DF79" s="103">
        <f t="shared" si="365"/>
        <v>251000000</v>
      </c>
      <c r="DG79" s="300">
        <f t="shared" si="366"/>
        <v>8404000000</v>
      </c>
      <c r="DH79" s="300">
        <f t="shared" si="366"/>
        <v>8747437184.3700008</v>
      </c>
      <c r="DI79" s="300">
        <f t="shared" si="366"/>
        <v>343437184.37</v>
      </c>
      <c r="DJ79" s="300">
        <f t="shared" si="367"/>
        <v>18825677400</v>
      </c>
      <c r="DK79" s="300">
        <f t="shared" si="367"/>
        <v>17380513501.380001</v>
      </c>
      <c r="DL79" s="300">
        <f t="shared" si="367"/>
        <v>-1396101246.6199999</v>
      </c>
      <c r="DM79" s="302"/>
      <c r="DN79" s="189"/>
      <c r="DO79" s="189"/>
      <c r="DP79" s="189"/>
      <c r="DQ79" s="189"/>
    </row>
    <row r="80" spans="1:121" ht="13.5" customHeight="1">
      <c r="A80" s="285">
        <v>69</v>
      </c>
      <c r="B80" s="292" t="s">
        <v>64</v>
      </c>
      <c r="C80" s="319"/>
      <c r="D80" s="319"/>
      <c r="E80" s="103">
        <f t="shared" si="334"/>
        <v>0</v>
      </c>
      <c r="F80" s="319"/>
      <c r="G80" s="319"/>
      <c r="H80" s="103">
        <f t="shared" si="315"/>
        <v>0</v>
      </c>
      <c r="I80" s="319"/>
      <c r="J80" s="319">
        <v>0</v>
      </c>
      <c r="K80" s="103">
        <f t="shared" si="316"/>
        <v>0</v>
      </c>
      <c r="L80" s="319"/>
      <c r="M80" s="319"/>
      <c r="N80" s="103">
        <f t="shared" si="317"/>
        <v>0</v>
      </c>
      <c r="O80" s="319"/>
      <c r="P80" s="319"/>
      <c r="Q80" s="323">
        <v>0</v>
      </c>
      <c r="R80" s="319"/>
      <c r="S80" s="319"/>
      <c r="T80" s="103">
        <f t="shared" si="318"/>
        <v>0</v>
      </c>
      <c r="U80" s="319"/>
      <c r="V80" s="319"/>
      <c r="W80" s="323">
        <v>0</v>
      </c>
      <c r="X80" s="319"/>
      <c r="Y80" s="319"/>
      <c r="Z80" s="103">
        <f t="shared" si="319"/>
        <v>0</v>
      </c>
      <c r="AA80" s="319"/>
      <c r="AB80" s="319"/>
      <c r="AC80" s="103">
        <f t="shared" si="320"/>
        <v>0</v>
      </c>
      <c r="AD80" s="319"/>
      <c r="AE80" s="319"/>
      <c r="AF80" s="103">
        <f t="shared" si="321"/>
        <v>0</v>
      </c>
      <c r="AG80" s="319"/>
      <c r="AH80" s="319"/>
      <c r="AI80" s="322">
        <f t="shared" si="375"/>
        <v>0</v>
      </c>
      <c r="AJ80" s="319"/>
      <c r="AK80" s="319"/>
      <c r="AL80" s="322">
        <f t="shared" si="377"/>
        <v>0</v>
      </c>
      <c r="AM80" s="319"/>
      <c r="AN80" s="319"/>
      <c r="AO80" s="103">
        <f t="shared" si="335"/>
        <v>0</v>
      </c>
      <c r="AP80" s="319"/>
      <c r="AQ80" s="319"/>
      <c r="AR80" s="103">
        <f t="shared" si="322"/>
        <v>0</v>
      </c>
      <c r="AS80" s="319"/>
      <c r="AT80" s="319"/>
      <c r="AU80" s="103">
        <f t="shared" si="323"/>
        <v>0</v>
      </c>
      <c r="AV80" s="319"/>
      <c r="AW80" s="319"/>
      <c r="AX80" s="103">
        <f t="shared" si="324"/>
        <v>0</v>
      </c>
      <c r="AY80" s="319"/>
      <c r="AZ80" s="319"/>
      <c r="BA80" s="103">
        <f t="shared" si="325"/>
        <v>0</v>
      </c>
      <c r="BB80" s="319"/>
      <c r="BC80" s="319"/>
      <c r="BD80" s="103">
        <f t="shared" si="326"/>
        <v>0</v>
      </c>
      <c r="BE80" s="319"/>
      <c r="BF80" s="319"/>
      <c r="BG80" s="103">
        <f t="shared" si="327"/>
        <v>0</v>
      </c>
      <c r="BH80" s="319"/>
      <c r="BI80" s="319"/>
      <c r="BJ80" s="103">
        <f t="shared" si="328"/>
        <v>0</v>
      </c>
      <c r="BK80" s="319"/>
      <c r="BL80" s="319"/>
      <c r="BM80" s="322">
        <f t="shared" si="387"/>
        <v>0</v>
      </c>
      <c r="BN80" s="109"/>
      <c r="BO80" s="319"/>
      <c r="BP80" s="322">
        <f t="shared" si="389"/>
        <v>0</v>
      </c>
      <c r="BQ80" s="319"/>
      <c r="BR80" s="319"/>
      <c r="BS80" s="323">
        <v>0</v>
      </c>
      <c r="BT80" s="319"/>
      <c r="BU80" s="319"/>
      <c r="BV80" s="103">
        <f t="shared" si="368"/>
        <v>0</v>
      </c>
      <c r="BW80" s="319"/>
      <c r="BX80" s="319"/>
      <c r="BY80" s="322">
        <f t="shared" si="391"/>
        <v>0</v>
      </c>
      <c r="BZ80" s="319"/>
      <c r="CA80" s="319"/>
      <c r="CB80" s="103">
        <f t="shared" si="336"/>
        <v>0</v>
      </c>
      <c r="CC80" s="319"/>
      <c r="CD80" s="319"/>
      <c r="CE80" s="103">
        <f t="shared" si="329"/>
        <v>0</v>
      </c>
      <c r="CF80" s="319"/>
      <c r="CG80" s="319"/>
      <c r="CH80" s="103">
        <f t="shared" si="330"/>
        <v>0</v>
      </c>
      <c r="CI80" s="319"/>
      <c r="CJ80" s="319"/>
      <c r="CK80" s="103">
        <f t="shared" si="331"/>
        <v>0</v>
      </c>
      <c r="CL80" s="319"/>
      <c r="CM80" s="319"/>
      <c r="CN80" s="103">
        <f t="shared" si="332"/>
        <v>0</v>
      </c>
      <c r="CO80" s="319"/>
      <c r="CP80" s="319"/>
      <c r="CQ80" s="103">
        <f t="shared" si="333"/>
        <v>0</v>
      </c>
      <c r="CR80" s="294">
        <f t="shared" ref="CR80:CR86" si="398">SUM(C80+F80+I80+L80+O80+R80+U80+X80+AA80+AD80+AG80+AJ80+AM80+AP80+AS80+AV80+AY80+BB80+BE80+BH80+BK80+BN80+BQ80+BT80+BW80+BZ80+CC80+CF80+CI80+CL80+CO80)</f>
        <v>0</v>
      </c>
      <c r="CS80" s="294">
        <f t="shared" ref="CS80:CT86" si="399">SUM(D80+G80+J80+M80+P80+S80+V80+Y80+AB80+AE80+AH80+AK80+AN80+AQ80+AT80+AW80+AZ80+BC80+BF80+BI80+BL80+BO80+BR80+BU80+BX80+CA80+CD80+CG80+CJ80+CM80+CP80)</f>
        <v>0</v>
      </c>
      <c r="CT80" s="294">
        <f t="shared" si="399"/>
        <v>0</v>
      </c>
      <c r="CU80" s="319"/>
      <c r="CV80" s="319">
        <v>0</v>
      </c>
      <c r="CW80" s="107">
        <f t="shared" si="362"/>
        <v>0</v>
      </c>
      <c r="CX80" s="294">
        <f t="shared" ref="CX80:CZ86" si="400">SUM(CU80)</f>
        <v>0</v>
      </c>
      <c r="CY80" s="294">
        <f t="shared" si="400"/>
        <v>0</v>
      </c>
      <c r="CZ80" s="294">
        <f t="shared" si="400"/>
        <v>0</v>
      </c>
      <c r="DA80" s="396">
        <v>115000000</v>
      </c>
      <c r="DB80" s="396">
        <v>202429497</v>
      </c>
      <c r="DC80" s="103">
        <f t="shared" si="364"/>
        <v>87429497</v>
      </c>
      <c r="DD80" s="82"/>
      <c r="DE80" s="82"/>
      <c r="DF80" s="107">
        <f t="shared" si="365"/>
        <v>0</v>
      </c>
      <c r="DG80" s="124">
        <f t="shared" si="366"/>
        <v>115000000</v>
      </c>
      <c r="DH80" s="124">
        <f t="shared" si="366"/>
        <v>202429497</v>
      </c>
      <c r="DI80" s="124">
        <f t="shared" si="366"/>
        <v>87429497</v>
      </c>
      <c r="DJ80" s="124">
        <f t="shared" si="367"/>
        <v>115000000</v>
      </c>
      <c r="DK80" s="124">
        <f t="shared" si="367"/>
        <v>202429497</v>
      </c>
      <c r="DL80" s="124">
        <f t="shared" si="367"/>
        <v>87429497</v>
      </c>
      <c r="DM80" s="302"/>
    </row>
    <row r="81" spans="1:117" ht="13.5" customHeight="1">
      <c r="A81" s="285">
        <v>70</v>
      </c>
      <c r="B81" s="292" t="s">
        <v>63</v>
      </c>
      <c r="C81" s="319"/>
      <c r="D81" s="319"/>
      <c r="E81" s="103">
        <f t="shared" si="334"/>
        <v>0</v>
      </c>
      <c r="F81" s="319"/>
      <c r="G81" s="319"/>
      <c r="H81" s="103">
        <f t="shared" si="315"/>
        <v>0</v>
      </c>
      <c r="I81" s="396">
        <v>10000000</v>
      </c>
      <c r="J81" s="396">
        <v>1017479</v>
      </c>
      <c r="K81" s="103">
        <f t="shared" si="316"/>
        <v>-8982521</v>
      </c>
      <c r="L81" s="319"/>
      <c r="M81" s="319"/>
      <c r="N81" s="103">
        <f t="shared" si="317"/>
        <v>0</v>
      </c>
      <c r="O81" s="319">
        <v>12000000</v>
      </c>
      <c r="P81" s="319">
        <v>19089348</v>
      </c>
      <c r="Q81" s="323">
        <v>0</v>
      </c>
      <c r="R81" s="319"/>
      <c r="S81" s="319"/>
      <c r="T81" s="103">
        <f t="shared" si="318"/>
        <v>0</v>
      </c>
      <c r="U81" s="319"/>
      <c r="V81" s="319"/>
      <c r="W81" s="323">
        <v>0</v>
      </c>
      <c r="X81" s="319"/>
      <c r="Y81" s="319"/>
      <c r="Z81" s="103">
        <f t="shared" si="319"/>
        <v>0</v>
      </c>
      <c r="AA81" s="319"/>
      <c r="AB81" s="319"/>
      <c r="AC81" s="103">
        <f t="shared" si="320"/>
        <v>0</v>
      </c>
      <c r="AD81" s="319">
        <v>0</v>
      </c>
      <c r="AE81" s="319"/>
      <c r="AF81" s="103">
        <f t="shared" si="321"/>
        <v>0</v>
      </c>
      <c r="AG81" s="319"/>
      <c r="AH81" s="319"/>
      <c r="AI81" s="322">
        <f t="shared" si="375"/>
        <v>0</v>
      </c>
      <c r="AJ81" s="319"/>
      <c r="AK81" s="319"/>
      <c r="AL81" s="322">
        <f t="shared" si="377"/>
        <v>0</v>
      </c>
      <c r="AM81" s="319"/>
      <c r="AN81" s="319"/>
      <c r="AO81" s="103">
        <f t="shared" si="335"/>
        <v>0</v>
      </c>
      <c r="AP81" s="319"/>
      <c r="AQ81" s="319"/>
      <c r="AR81" s="103">
        <f t="shared" si="322"/>
        <v>0</v>
      </c>
      <c r="AS81" s="319"/>
      <c r="AT81" s="319"/>
      <c r="AU81" s="103">
        <f t="shared" si="323"/>
        <v>0</v>
      </c>
      <c r="AV81" s="319"/>
      <c r="AW81" s="319"/>
      <c r="AX81" s="103">
        <f t="shared" si="324"/>
        <v>0</v>
      </c>
      <c r="AY81" s="319">
        <v>0</v>
      </c>
      <c r="AZ81" s="319">
        <v>0</v>
      </c>
      <c r="BA81" s="103">
        <f t="shared" si="325"/>
        <v>0</v>
      </c>
      <c r="BB81" s="319"/>
      <c r="BC81" s="319"/>
      <c r="BD81" s="103">
        <f t="shared" si="326"/>
        <v>0</v>
      </c>
      <c r="BE81" s="319"/>
      <c r="BF81" s="319"/>
      <c r="BG81" s="103">
        <f t="shared" si="327"/>
        <v>0</v>
      </c>
      <c r="BH81" s="319"/>
      <c r="BI81" s="319"/>
      <c r="BJ81" s="103">
        <f t="shared" si="328"/>
        <v>0</v>
      </c>
      <c r="BK81" s="319"/>
      <c r="BL81" s="319"/>
      <c r="BM81" s="322">
        <f t="shared" si="387"/>
        <v>0</v>
      </c>
      <c r="BN81" s="109"/>
      <c r="BO81" s="319"/>
      <c r="BP81" s="322">
        <f t="shared" si="389"/>
        <v>0</v>
      </c>
      <c r="BQ81" s="319"/>
      <c r="BR81" s="319"/>
      <c r="BS81" s="323">
        <v>0</v>
      </c>
      <c r="BT81" s="319"/>
      <c r="BU81" s="319"/>
      <c r="BV81" s="103">
        <f t="shared" si="368"/>
        <v>0</v>
      </c>
      <c r="BW81" s="319"/>
      <c r="BX81" s="319"/>
      <c r="BY81" s="322">
        <f t="shared" si="391"/>
        <v>0</v>
      </c>
      <c r="BZ81" s="319"/>
      <c r="CA81" s="319"/>
      <c r="CB81" s="103">
        <f t="shared" si="336"/>
        <v>0</v>
      </c>
      <c r="CC81" s="319"/>
      <c r="CD81" s="319"/>
      <c r="CE81" s="103">
        <f t="shared" si="329"/>
        <v>0</v>
      </c>
      <c r="CF81" s="319"/>
      <c r="CG81" s="319"/>
      <c r="CH81" s="103">
        <f t="shared" si="330"/>
        <v>0</v>
      </c>
      <c r="CI81" s="319"/>
      <c r="CJ81" s="319"/>
      <c r="CK81" s="103">
        <f t="shared" si="331"/>
        <v>0</v>
      </c>
      <c r="CL81" s="319"/>
      <c r="CM81" s="319"/>
      <c r="CN81" s="103">
        <f t="shared" si="332"/>
        <v>0</v>
      </c>
      <c r="CO81" s="319"/>
      <c r="CP81" s="344"/>
      <c r="CQ81" s="103">
        <f t="shared" si="333"/>
        <v>0</v>
      </c>
      <c r="CR81" s="294">
        <f t="shared" si="398"/>
        <v>22000000</v>
      </c>
      <c r="CS81" s="294">
        <f t="shared" si="399"/>
        <v>20106827</v>
      </c>
      <c r="CT81" s="294">
        <f t="shared" si="399"/>
        <v>-8982521</v>
      </c>
      <c r="CU81" s="344"/>
      <c r="CV81" s="319"/>
      <c r="CW81" s="107">
        <f t="shared" si="362"/>
        <v>0</v>
      </c>
      <c r="CX81" s="294">
        <f t="shared" si="400"/>
        <v>0</v>
      </c>
      <c r="CY81" s="294">
        <f t="shared" si="400"/>
        <v>0</v>
      </c>
      <c r="CZ81" s="294">
        <f t="shared" si="400"/>
        <v>0</v>
      </c>
      <c r="DA81" s="319"/>
      <c r="DB81" s="319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22000000</v>
      </c>
      <c r="DK81" s="124">
        <f t="shared" si="367"/>
        <v>20106827</v>
      </c>
      <c r="DL81" s="124">
        <f t="shared" si="367"/>
        <v>-8982521</v>
      </c>
      <c r="DM81" s="302"/>
    </row>
    <row r="82" spans="1:117" ht="13.5" customHeight="1">
      <c r="A82" s="285">
        <v>71</v>
      </c>
      <c r="B82" s="292" t="s">
        <v>76</v>
      </c>
      <c r="C82" s="319"/>
      <c r="D82" s="319"/>
      <c r="E82" s="103">
        <f t="shared" si="334"/>
        <v>0</v>
      </c>
      <c r="F82" s="319"/>
      <c r="G82" s="319"/>
      <c r="H82" s="103">
        <f t="shared" si="315"/>
        <v>0</v>
      </c>
      <c r="I82" s="319"/>
      <c r="J82" s="319"/>
      <c r="K82" s="103">
        <f t="shared" si="316"/>
        <v>0</v>
      </c>
      <c r="L82" s="319"/>
      <c r="M82" s="319"/>
      <c r="N82" s="103">
        <f t="shared" si="317"/>
        <v>0</v>
      </c>
      <c r="O82" s="319"/>
      <c r="P82" s="319"/>
      <c r="Q82" s="323">
        <v>0</v>
      </c>
      <c r="R82" s="319"/>
      <c r="S82" s="319"/>
      <c r="T82" s="103">
        <f t="shared" si="318"/>
        <v>0</v>
      </c>
      <c r="U82" s="319"/>
      <c r="V82" s="319"/>
      <c r="W82" s="323">
        <v>0</v>
      </c>
      <c r="X82" s="319"/>
      <c r="Y82" s="319"/>
      <c r="Z82" s="103">
        <f t="shared" si="319"/>
        <v>0</v>
      </c>
      <c r="AA82" s="319"/>
      <c r="AB82" s="319"/>
      <c r="AC82" s="103">
        <f t="shared" si="320"/>
        <v>0</v>
      </c>
      <c r="AD82" s="319"/>
      <c r="AE82" s="319"/>
      <c r="AF82" s="103">
        <f t="shared" si="321"/>
        <v>0</v>
      </c>
      <c r="AG82" s="319"/>
      <c r="AH82" s="319"/>
      <c r="AI82" s="322">
        <f t="shared" si="375"/>
        <v>0</v>
      </c>
      <c r="AJ82" s="319"/>
      <c r="AK82" s="319"/>
      <c r="AL82" s="322">
        <f t="shared" si="377"/>
        <v>0</v>
      </c>
      <c r="AM82" s="319"/>
      <c r="AN82" s="319"/>
      <c r="AO82" s="103">
        <f t="shared" si="335"/>
        <v>0</v>
      </c>
      <c r="AP82" s="319"/>
      <c r="AQ82" s="319"/>
      <c r="AR82" s="103">
        <f t="shared" si="322"/>
        <v>0</v>
      </c>
      <c r="AS82" s="319"/>
      <c r="AT82" s="319"/>
      <c r="AU82" s="103">
        <f t="shared" si="323"/>
        <v>0</v>
      </c>
      <c r="AV82" s="319"/>
      <c r="AW82" s="319"/>
      <c r="AX82" s="103">
        <f t="shared" si="324"/>
        <v>0</v>
      </c>
      <c r="AY82" s="319"/>
      <c r="AZ82" s="319"/>
      <c r="BA82" s="103">
        <f t="shared" si="325"/>
        <v>0</v>
      </c>
      <c r="BB82" s="319"/>
      <c r="BC82" s="319"/>
      <c r="BD82" s="103">
        <f t="shared" si="326"/>
        <v>0</v>
      </c>
      <c r="BE82" s="319"/>
      <c r="BF82" s="319"/>
      <c r="BG82" s="103">
        <f t="shared" si="327"/>
        <v>0</v>
      </c>
      <c r="BH82" s="319"/>
      <c r="BI82" s="319"/>
      <c r="BJ82" s="103">
        <f t="shared" si="328"/>
        <v>0</v>
      </c>
      <c r="BK82" s="319"/>
      <c r="BL82" s="319"/>
      <c r="BM82" s="322">
        <f t="shared" si="387"/>
        <v>0</v>
      </c>
      <c r="BN82" s="109"/>
      <c r="BO82" s="319"/>
      <c r="BP82" s="322">
        <f t="shared" si="389"/>
        <v>0</v>
      </c>
      <c r="BQ82" s="319"/>
      <c r="BR82" s="319"/>
      <c r="BS82" s="323">
        <v>0</v>
      </c>
      <c r="BT82" s="319"/>
      <c r="BU82" s="319"/>
      <c r="BV82" s="103">
        <f t="shared" si="368"/>
        <v>0</v>
      </c>
      <c r="BW82" s="319"/>
      <c r="BX82" s="319"/>
      <c r="BY82" s="322">
        <f t="shared" si="391"/>
        <v>0</v>
      </c>
      <c r="BZ82" s="319"/>
      <c r="CA82" s="319"/>
      <c r="CB82" s="103">
        <f t="shared" si="336"/>
        <v>0</v>
      </c>
      <c r="CC82" s="319"/>
      <c r="CD82" s="319"/>
      <c r="CE82" s="103">
        <f t="shared" si="329"/>
        <v>0</v>
      </c>
      <c r="CF82" s="319"/>
      <c r="CG82" s="319"/>
      <c r="CH82" s="103">
        <f t="shared" si="330"/>
        <v>0</v>
      </c>
      <c r="CI82" s="319"/>
      <c r="CJ82" s="319"/>
      <c r="CK82" s="103">
        <f t="shared" si="331"/>
        <v>0</v>
      </c>
      <c r="CL82" s="319"/>
      <c r="CM82" s="319"/>
      <c r="CN82" s="103">
        <f t="shared" si="332"/>
        <v>0</v>
      </c>
      <c r="CO82" s="319"/>
      <c r="CP82" s="319"/>
      <c r="CQ82" s="103">
        <f t="shared" si="333"/>
        <v>0</v>
      </c>
      <c r="CR82" s="294">
        <f t="shared" si="398"/>
        <v>0</v>
      </c>
      <c r="CS82" s="294">
        <f t="shared" si="399"/>
        <v>0</v>
      </c>
      <c r="CT82" s="294">
        <f t="shared" si="399"/>
        <v>0</v>
      </c>
      <c r="CU82" s="396">
        <v>33973800</v>
      </c>
      <c r="CV82" s="396">
        <v>33973862.009999998</v>
      </c>
      <c r="CW82" s="107">
        <f t="shared" si="362"/>
        <v>62.009999997913837</v>
      </c>
      <c r="CX82" s="294">
        <f t="shared" si="400"/>
        <v>33973800</v>
      </c>
      <c r="CY82" s="294">
        <f t="shared" si="400"/>
        <v>33973862.009999998</v>
      </c>
      <c r="CZ82" s="294">
        <f t="shared" si="400"/>
        <v>62.009999997913837</v>
      </c>
      <c r="DA82" s="319">
        <v>489000000</v>
      </c>
      <c r="DB82" s="319">
        <v>494007687.37</v>
      </c>
      <c r="DC82" s="103">
        <f t="shared" si="364"/>
        <v>5007687.3700000048</v>
      </c>
      <c r="DD82" s="82"/>
      <c r="DE82" s="82"/>
      <c r="DF82" s="107">
        <f t="shared" si="365"/>
        <v>0</v>
      </c>
      <c r="DG82" s="124">
        <f t="shared" si="366"/>
        <v>489000000</v>
      </c>
      <c r="DH82" s="124">
        <f t="shared" si="366"/>
        <v>494007687.37</v>
      </c>
      <c r="DI82" s="124">
        <f t="shared" si="366"/>
        <v>5007687.3700000048</v>
      </c>
      <c r="DJ82" s="124">
        <f t="shared" si="367"/>
        <v>522973800</v>
      </c>
      <c r="DK82" s="124">
        <f t="shared" si="367"/>
        <v>527981549.38</v>
      </c>
      <c r="DL82" s="124">
        <f t="shared" si="367"/>
        <v>5007749.3800000027</v>
      </c>
      <c r="DM82" s="302"/>
    </row>
    <row r="83" spans="1:117" ht="13.5" customHeight="1">
      <c r="A83" s="285">
        <v>72</v>
      </c>
      <c r="B83" s="292" t="s">
        <v>175</v>
      </c>
      <c r="C83" s="319"/>
      <c r="D83" s="319"/>
      <c r="E83" s="103">
        <f t="shared" si="334"/>
        <v>0</v>
      </c>
      <c r="F83" s="319"/>
      <c r="G83" s="319"/>
      <c r="H83" s="103">
        <f t="shared" si="315"/>
        <v>0</v>
      </c>
      <c r="I83" s="319"/>
      <c r="J83" s="319"/>
      <c r="K83" s="103">
        <f t="shared" si="316"/>
        <v>0</v>
      </c>
      <c r="L83" s="319"/>
      <c r="M83" s="319"/>
      <c r="N83" s="103">
        <f t="shared" si="317"/>
        <v>0</v>
      </c>
      <c r="O83" s="319"/>
      <c r="P83" s="319"/>
      <c r="Q83" s="323">
        <v>0</v>
      </c>
      <c r="R83" s="319"/>
      <c r="S83" s="319"/>
      <c r="T83" s="103">
        <f t="shared" si="318"/>
        <v>0</v>
      </c>
      <c r="U83" s="319"/>
      <c r="V83" s="319"/>
      <c r="W83" s="323">
        <v>0</v>
      </c>
      <c r="X83" s="319"/>
      <c r="Y83" s="319"/>
      <c r="Z83" s="103">
        <f t="shared" si="319"/>
        <v>0</v>
      </c>
      <c r="AA83" s="319"/>
      <c r="AB83" s="319"/>
      <c r="AC83" s="103">
        <f t="shared" si="320"/>
        <v>0</v>
      </c>
      <c r="AD83" s="319"/>
      <c r="AE83" s="319"/>
      <c r="AF83" s="103">
        <f t="shared" si="321"/>
        <v>0</v>
      </c>
      <c r="AG83" s="319"/>
      <c r="AH83" s="319"/>
      <c r="AI83" s="322">
        <f t="shared" si="375"/>
        <v>0</v>
      </c>
      <c r="AJ83" s="319"/>
      <c r="AK83" s="319"/>
      <c r="AL83" s="322">
        <f t="shared" si="377"/>
        <v>0</v>
      </c>
      <c r="AM83" s="319"/>
      <c r="AN83" s="319"/>
      <c r="AO83" s="103">
        <f t="shared" si="335"/>
        <v>0</v>
      </c>
      <c r="AP83" s="319"/>
      <c r="AQ83" s="319"/>
      <c r="AR83" s="103">
        <f t="shared" si="322"/>
        <v>0</v>
      </c>
      <c r="AS83" s="319"/>
      <c r="AT83" s="319"/>
      <c r="AU83" s="103">
        <f t="shared" si="323"/>
        <v>0</v>
      </c>
      <c r="AV83" s="319"/>
      <c r="AW83" s="319"/>
      <c r="AX83" s="103">
        <f t="shared" si="324"/>
        <v>0</v>
      </c>
      <c r="AY83" s="319"/>
      <c r="AZ83" s="319"/>
      <c r="BA83" s="103">
        <f t="shared" si="325"/>
        <v>0</v>
      </c>
      <c r="BB83" s="319"/>
      <c r="BC83" s="319"/>
      <c r="BD83" s="103">
        <f t="shared" si="326"/>
        <v>0</v>
      </c>
      <c r="BE83" s="319"/>
      <c r="BF83" s="319"/>
      <c r="BG83" s="103">
        <f t="shared" si="327"/>
        <v>0</v>
      </c>
      <c r="BH83" s="319"/>
      <c r="BI83" s="319"/>
      <c r="BJ83" s="103">
        <f t="shared" si="328"/>
        <v>0</v>
      </c>
      <c r="BK83" s="319"/>
      <c r="BL83" s="319"/>
      <c r="BM83" s="322">
        <f t="shared" si="387"/>
        <v>0</v>
      </c>
      <c r="BN83" s="109"/>
      <c r="BO83" s="319"/>
      <c r="BP83" s="322">
        <f t="shared" si="389"/>
        <v>0</v>
      </c>
      <c r="BQ83" s="319"/>
      <c r="BR83" s="319"/>
      <c r="BS83" s="323">
        <v>0</v>
      </c>
      <c r="BT83" s="319"/>
      <c r="BU83" s="319"/>
      <c r="BV83" s="103">
        <f t="shared" si="368"/>
        <v>0</v>
      </c>
      <c r="BW83" s="319"/>
      <c r="BX83" s="319"/>
      <c r="BY83" s="322">
        <f t="shared" si="391"/>
        <v>0</v>
      </c>
      <c r="BZ83" s="319"/>
      <c r="CA83" s="319"/>
      <c r="CB83" s="103">
        <f t="shared" si="336"/>
        <v>0</v>
      </c>
      <c r="CC83" s="319"/>
      <c r="CD83" s="319"/>
      <c r="CE83" s="103">
        <f t="shared" si="329"/>
        <v>0</v>
      </c>
      <c r="CF83" s="319"/>
      <c r="CG83" s="319"/>
      <c r="CH83" s="103">
        <f t="shared" si="330"/>
        <v>0</v>
      </c>
      <c r="CI83" s="319"/>
      <c r="CJ83" s="319"/>
      <c r="CK83" s="103">
        <f t="shared" si="331"/>
        <v>0</v>
      </c>
      <c r="CL83" s="319"/>
      <c r="CM83" s="319"/>
      <c r="CN83" s="103">
        <f t="shared" si="332"/>
        <v>0</v>
      </c>
      <c r="CO83" s="319"/>
      <c r="CP83" s="344"/>
      <c r="CQ83" s="103">
        <f t="shared" si="333"/>
        <v>0</v>
      </c>
      <c r="CR83" s="294">
        <f t="shared" si="398"/>
        <v>0</v>
      </c>
      <c r="CS83" s="294">
        <f t="shared" si="399"/>
        <v>0</v>
      </c>
      <c r="CT83" s="294">
        <f t="shared" si="399"/>
        <v>0</v>
      </c>
      <c r="CU83" s="319"/>
      <c r="CV83" s="319"/>
      <c r="CW83" s="107">
        <f t="shared" si="362"/>
        <v>0</v>
      </c>
      <c r="CX83" s="294">
        <f t="shared" si="400"/>
        <v>0</v>
      </c>
      <c r="CY83" s="294">
        <f t="shared" si="400"/>
        <v>0</v>
      </c>
      <c r="CZ83" s="294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02"/>
    </row>
    <row r="84" spans="1:117" ht="13.5" customHeight="1">
      <c r="A84" s="285">
        <v>73</v>
      </c>
      <c r="B84" s="292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22">
        <v>0</v>
      </c>
      <c r="R84" s="109"/>
      <c r="S84" s="109"/>
      <c r="T84" s="103">
        <f t="shared" si="318"/>
        <v>0</v>
      </c>
      <c r="U84" s="109"/>
      <c r="V84" s="109"/>
      <c r="W84" s="322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22">
        <f t="shared" si="375"/>
        <v>0</v>
      </c>
      <c r="AJ84" s="109"/>
      <c r="AK84" s="109"/>
      <c r="AL84" s="322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22">
        <f t="shared" si="387"/>
        <v>0</v>
      </c>
      <c r="BN84" s="109"/>
      <c r="BO84" s="109"/>
      <c r="BP84" s="322">
        <f t="shared" si="389"/>
        <v>0</v>
      </c>
      <c r="BQ84" s="109"/>
      <c r="BR84" s="109"/>
      <c r="BS84" s="322">
        <v>0</v>
      </c>
      <c r="BT84" s="109"/>
      <c r="BU84" s="109"/>
      <c r="BV84" s="103">
        <f t="shared" si="368"/>
        <v>0</v>
      </c>
      <c r="BW84" s="109"/>
      <c r="BX84" s="109"/>
      <c r="BY84" s="322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47"/>
      <c r="CP84" s="347"/>
      <c r="CQ84" s="103">
        <f t="shared" si="333"/>
        <v>0</v>
      </c>
      <c r="CR84" s="294">
        <f>SUM(C84+F84+I84+L84+O84+R84+U84+X84+AA84+AD84+AG84+AJ84+AM84+AP84+AS84+AV84+AY84+BB84+BE84+BH84+BK84+BN84+BQ84+BT84+BW84+BZ84+CC84+CF84+CI84+CL84+CO84)</f>
        <v>0</v>
      </c>
      <c r="CS84" s="294">
        <f>SUM(D84+G84+J84+M84+P84+S84+V84+Y84+AB84+AE84+AH84+AK84+AN84+AQ84+AT84+AW84+AZ84+BC84+BF84+BI84+BL84+BO84+BR84+BU84+BX84+CA84+CD84+CG84+CJ84+CM84+CP84)</f>
        <v>0</v>
      </c>
      <c r="CT84" s="294">
        <f t="shared" si="399"/>
        <v>0</v>
      </c>
      <c r="CU84" s="109"/>
      <c r="CV84" s="109"/>
      <c r="CW84" s="107">
        <f t="shared" si="362"/>
        <v>0</v>
      </c>
      <c r="CX84" s="294">
        <f t="shared" si="400"/>
        <v>0</v>
      </c>
      <c r="CY84" s="294">
        <f t="shared" si="400"/>
        <v>0</v>
      </c>
      <c r="CZ84" s="294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02"/>
    </row>
    <row r="85" spans="1:117" ht="13.5" customHeight="1">
      <c r="A85" s="285">
        <v>74</v>
      </c>
      <c r="B85" s="292" t="s">
        <v>66</v>
      </c>
      <c r="C85" s="318"/>
      <c r="D85" s="318"/>
      <c r="E85" s="103">
        <f t="shared" si="334"/>
        <v>0</v>
      </c>
      <c r="F85" s="318">
        <v>0</v>
      </c>
      <c r="G85" s="318">
        <v>0</v>
      </c>
      <c r="H85" s="103">
        <f t="shared" si="315"/>
        <v>0</v>
      </c>
      <c r="I85" s="318">
        <v>0</v>
      </c>
      <c r="J85" s="318">
        <v>0</v>
      </c>
      <c r="K85" s="103">
        <f t="shared" si="316"/>
        <v>0</v>
      </c>
      <c r="L85" s="318">
        <v>0</v>
      </c>
      <c r="M85" s="318">
        <v>0</v>
      </c>
      <c r="N85" s="103">
        <f t="shared" si="317"/>
        <v>0</v>
      </c>
      <c r="O85" s="318"/>
      <c r="P85" s="318"/>
      <c r="Q85" s="321">
        <v>0</v>
      </c>
      <c r="R85" s="318">
        <v>0</v>
      </c>
      <c r="S85" s="318">
        <v>0</v>
      </c>
      <c r="T85" s="103">
        <f t="shared" si="318"/>
        <v>0</v>
      </c>
      <c r="U85" s="318"/>
      <c r="V85" s="318"/>
      <c r="W85" s="321">
        <v>0</v>
      </c>
      <c r="X85" s="318"/>
      <c r="Y85" s="318"/>
      <c r="Z85" s="103">
        <f t="shared" si="319"/>
        <v>0</v>
      </c>
      <c r="AA85" s="318">
        <v>0</v>
      </c>
      <c r="AB85" s="318">
        <v>0</v>
      </c>
      <c r="AC85" s="103">
        <f t="shared" si="320"/>
        <v>0</v>
      </c>
      <c r="AD85" s="318">
        <v>0</v>
      </c>
      <c r="AE85" s="318">
        <v>0</v>
      </c>
      <c r="AF85" s="103">
        <f t="shared" si="321"/>
        <v>0</v>
      </c>
      <c r="AG85" s="318">
        <v>0</v>
      </c>
      <c r="AH85" s="318">
        <v>0</v>
      </c>
      <c r="AI85" s="322">
        <f t="shared" si="375"/>
        <v>0</v>
      </c>
      <c r="AJ85" s="318">
        <v>0</v>
      </c>
      <c r="AK85" s="318">
        <v>0</v>
      </c>
      <c r="AL85" s="322">
        <f t="shared" si="377"/>
        <v>0</v>
      </c>
      <c r="AM85" s="318">
        <v>0</v>
      </c>
      <c r="AN85" s="318">
        <v>0</v>
      </c>
      <c r="AO85" s="103">
        <f t="shared" si="335"/>
        <v>0</v>
      </c>
      <c r="AP85" s="318">
        <v>0</v>
      </c>
      <c r="AQ85" s="318">
        <v>0</v>
      </c>
      <c r="AR85" s="103">
        <f t="shared" si="322"/>
        <v>0</v>
      </c>
      <c r="AS85" s="318">
        <v>0</v>
      </c>
      <c r="AT85" s="318">
        <v>0</v>
      </c>
      <c r="AU85" s="103">
        <f t="shared" si="323"/>
        <v>0</v>
      </c>
      <c r="AV85" s="318">
        <v>0</v>
      </c>
      <c r="AW85" s="318"/>
      <c r="AX85" s="103">
        <f t="shared" si="324"/>
        <v>0</v>
      </c>
      <c r="AY85" s="318">
        <v>0</v>
      </c>
      <c r="AZ85" s="318">
        <v>0</v>
      </c>
      <c r="BA85" s="103">
        <f t="shared" si="325"/>
        <v>0</v>
      </c>
      <c r="BB85" s="318">
        <v>0</v>
      </c>
      <c r="BC85" s="318">
        <v>0</v>
      </c>
      <c r="BD85" s="103">
        <f t="shared" si="326"/>
        <v>0</v>
      </c>
      <c r="BE85" s="318">
        <v>0</v>
      </c>
      <c r="BF85" s="318">
        <v>0</v>
      </c>
      <c r="BG85" s="103">
        <f t="shared" si="327"/>
        <v>0</v>
      </c>
      <c r="BH85" s="318">
        <v>0</v>
      </c>
      <c r="BI85" s="318">
        <v>0</v>
      </c>
      <c r="BJ85" s="103">
        <f t="shared" si="328"/>
        <v>0</v>
      </c>
      <c r="BK85" s="318">
        <v>0</v>
      </c>
      <c r="BL85" s="318">
        <v>0</v>
      </c>
      <c r="BM85" s="322">
        <f t="shared" si="387"/>
        <v>0</v>
      </c>
      <c r="BN85" s="318">
        <v>0</v>
      </c>
      <c r="BO85" s="318">
        <v>0</v>
      </c>
      <c r="BP85" s="322">
        <f t="shared" si="389"/>
        <v>0</v>
      </c>
      <c r="BQ85" s="318"/>
      <c r="BR85" s="318"/>
      <c r="BS85" s="321">
        <v>0</v>
      </c>
      <c r="BT85" s="318">
        <v>0</v>
      </c>
      <c r="BU85" s="318"/>
      <c r="BV85" s="103">
        <f t="shared" si="368"/>
        <v>0</v>
      </c>
      <c r="BW85" s="318">
        <v>0</v>
      </c>
      <c r="BX85" s="318">
        <v>0</v>
      </c>
      <c r="BY85" s="322">
        <f t="shared" si="391"/>
        <v>0</v>
      </c>
      <c r="BZ85" s="318">
        <v>0</v>
      </c>
      <c r="CA85" s="318">
        <v>0</v>
      </c>
      <c r="CB85" s="103">
        <f t="shared" si="336"/>
        <v>0</v>
      </c>
      <c r="CC85" s="318">
        <v>0</v>
      </c>
      <c r="CD85" s="318">
        <v>0</v>
      </c>
      <c r="CE85" s="103">
        <f t="shared" si="329"/>
        <v>0</v>
      </c>
      <c r="CF85" s="318">
        <v>0</v>
      </c>
      <c r="CG85" s="318">
        <v>0</v>
      </c>
      <c r="CH85" s="103">
        <f t="shared" si="330"/>
        <v>0</v>
      </c>
      <c r="CI85" s="318"/>
      <c r="CJ85" s="318"/>
      <c r="CK85" s="103">
        <f t="shared" si="331"/>
        <v>0</v>
      </c>
      <c r="CL85" s="318">
        <v>0</v>
      </c>
      <c r="CM85" s="318">
        <v>0</v>
      </c>
      <c r="CN85" s="103">
        <f t="shared" si="332"/>
        <v>0</v>
      </c>
      <c r="CO85" s="318">
        <v>0</v>
      </c>
      <c r="CP85" s="318">
        <v>0</v>
      </c>
      <c r="CQ85" s="103">
        <f t="shared" si="333"/>
        <v>0</v>
      </c>
      <c r="CR85" s="294">
        <f>SUM(C85+F85+I85+L85+O85+R85+U85+X85+AA85+AD85+AG85+AJ85+AM85+AP85+AS85+AV85+AY85+BB85+BE85+BH85+BK85+BN85+BQ85+BT85+BW85+BZ85+CC85+CF85+CI85+CL85+CO85)</f>
        <v>0</v>
      </c>
      <c r="CS85" s="294">
        <f>SUM(D85+G85+J85+M85+P85+S85+V85+Y85+AB85+AE85+AH85+AK85+AN85+AQ85+AT85+AW85+AZ85+BC85+BF85+BI85+BL85+BO85+BR85+BU85+BX85+CA85+CD85+CG85+CJ85+CM85+CP85)</f>
        <v>0</v>
      </c>
      <c r="CT85" s="294">
        <f t="shared" si="399"/>
        <v>0</v>
      </c>
      <c r="CU85" s="384">
        <v>1386814500</v>
      </c>
      <c r="CV85" s="384">
        <v>144741728</v>
      </c>
      <c r="CW85" s="107">
        <f t="shared" si="362"/>
        <v>-1242072772</v>
      </c>
      <c r="CX85" s="294">
        <f t="shared" si="400"/>
        <v>1386814500</v>
      </c>
      <c r="CY85" s="294">
        <f t="shared" si="400"/>
        <v>144741728</v>
      </c>
      <c r="CZ85" s="294">
        <f t="shared" si="400"/>
        <v>-1242072772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1386814500</v>
      </c>
      <c r="DK85" s="124">
        <f t="shared" si="367"/>
        <v>144741728</v>
      </c>
      <c r="DL85" s="124">
        <f t="shared" si="367"/>
        <v>-1242072772</v>
      </c>
      <c r="DM85" s="302"/>
    </row>
    <row r="86" spans="1:117" ht="13.5" customHeight="1">
      <c r="A86" s="285">
        <v>75</v>
      </c>
      <c r="B86" s="292" t="s">
        <v>182</v>
      </c>
      <c r="C86" s="396">
        <v>321584200</v>
      </c>
      <c r="D86" s="396">
        <v>289500000</v>
      </c>
      <c r="E86" s="103">
        <f t="shared" si="334"/>
        <v>-32084200</v>
      </c>
      <c r="F86" s="396">
        <v>2231484900</v>
      </c>
      <c r="G86" s="396">
        <v>2143139200</v>
      </c>
      <c r="H86" s="103">
        <f t="shared" si="315"/>
        <v>-88345700</v>
      </c>
      <c r="I86" s="396">
        <v>223874200</v>
      </c>
      <c r="J86" s="396">
        <v>175506600</v>
      </c>
      <c r="K86" s="103">
        <f t="shared" si="316"/>
        <v>-48367600</v>
      </c>
      <c r="L86" s="396">
        <v>440857300</v>
      </c>
      <c r="M86" s="396">
        <v>429690300</v>
      </c>
      <c r="N86" s="103">
        <f t="shared" si="317"/>
        <v>-11167000</v>
      </c>
      <c r="O86" s="82">
        <v>3105916800</v>
      </c>
      <c r="P86" s="82">
        <v>3049764800</v>
      </c>
      <c r="Q86" s="321">
        <v>0</v>
      </c>
      <c r="R86" s="396">
        <v>357246100</v>
      </c>
      <c r="S86" s="396">
        <v>336356300</v>
      </c>
      <c r="T86" s="103">
        <f t="shared" si="318"/>
        <v>-20889800</v>
      </c>
      <c r="U86" s="318"/>
      <c r="V86" s="318"/>
      <c r="W86" s="321">
        <v>0</v>
      </c>
      <c r="X86" s="396">
        <v>60652000</v>
      </c>
      <c r="Y86" s="396">
        <v>60112500</v>
      </c>
      <c r="Z86" s="103">
        <f t="shared" si="319"/>
        <v>-539500</v>
      </c>
      <c r="AA86" s="396">
        <v>29980400</v>
      </c>
      <c r="AB86" s="396">
        <v>29980400</v>
      </c>
      <c r="AC86" s="103">
        <f t="shared" si="320"/>
        <v>0</v>
      </c>
      <c r="AD86" s="396">
        <v>38709600</v>
      </c>
      <c r="AE86" s="396">
        <v>38709600</v>
      </c>
      <c r="AF86" s="103">
        <f t="shared" si="321"/>
        <v>0</v>
      </c>
      <c r="AG86" s="396">
        <v>38620000</v>
      </c>
      <c r="AH86" s="396">
        <v>38620000</v>
      </c>
      <c r="AI86" s="322">
        <f t="shared" si="375"/>
        <v>0</v>
      </c>
      <c r="AJ86" s="396">
        <v>38101200</v>
      </c>
      <c r="AK86" s="396">
        <v>38101200</v>
      </c>
      <c r="AL86" s="322">
        <f t="shared" si="377"/>
        <v>0</v>
      </c>
      <c r="AM86" s="396">
        <v>37641600</v>
      </c>
      <c r="AN86" s="396">
        <v>34981400</v>
      </c>
      <c r="AO86" s="103">
        <f t="shared" si="335"/>
        <v>-2660200</v>
      </c>
      <c r="AP86" s="396">
        <v>40625200</v>
      </c>
      <c r="AQ86" s="396">
        <v>40625200</v>
      </c>
      <c r="AR86" s="103">
        <f t="shared" si="322"/>
        <v>0</v>
      </c>
      <c r="AS86" s="396">
        <v>37207200</v>
      </c>
      <c r="AT86" s="396">
        <v>37207200</v>
      </c>
      <c r="AU86" s="103">
        <f t="shared" si="323"/>
        <v>0</v>
      </c>
      <c r="AV86" s="396">
        <v>36013600</v>
      </c>
      <c r="AW86" s="396">
        <v>36013600</v>
      </c>
      <c r="AX86" s="103">
        <f t="shared" si="324"/>
        <v>0</v>
      </c>
      <c r="AY86" s="396">
        <v>38150800</v>
      </c>
      <c r="AZ86" s="396">
        <v>38150800</v>
      </c>
      <c r="BA86" s="103">
        <f t="shared" si="325"/>
        <v>0</v>
      </c>
      <c r="BB86" s="396">
        <v>46595200</v>
      </c>
      <c r="BC86" s="396">
        <v>45815200</v>
      </c>
      <c r="BD86" s="103">
        <f t="shared" si="326"/>
        <v>-780000</v>
      </c>
      <c r="BE86" s="396">
        <v>34987600</v>
      </c>
      <c r="BF86" s="396">
        <v>34987600</v>
      </c>
      <c r="BG86" s="103">
        <f t="shared" si="327"/>
        <v>0</v>
      </c>
      <c r="BH86" s="396">
        <v>70762200</v>
      </c>
      <c r="BI86" s="396">
        <v>68817600</v>
      </c>
      <c r="BJ86" s="103">
        <f t="shared" si="328"/>
        <v>-1944600</v>
      </c>
      <c r="BK86" s="396">
        <v>29530800</v>
      </c>
      <c r="BL86" s="396">
        <v>29530800</v>
      </c>
      <c r="BM86" s="322">
        <f t="shared" si="387"/>
        <v>0</v>
      </c>
      <c r="BN86" s="396">
        <v>37700000</v>
      </c>
      <c r="BO86" s="396">
        <v>33400000</v>
      </c>
      <c r="BP86" s="322">
        <f t="shared" si="389"/>
        <v>-4300000</v>
      </c>
      <c r="BQ86" s="318"/>
      <c r="BR86" s="318"/>
      <c r="BS86" s="321">
        <v>0</v>
      </c>
      <c r="BT86" s="396">
        <v>281929200</v>
      </c>
      <c r="BU86" s="396">
        <v>274909200</v>
      </c>
      <c r="BV86" s="103">
        <f t="shared" si="368"/>
        <v>-7020000</v>
      </c>
      <c r="BW86" s="396">
        <v>260908100</v>
      </c>
      <c r="BX86" s="396">
        <v>261314400</v>
      </c>
      <c r="BY86" s="322">
        <f t="shared" si="391"/>
        <v>406300</v>
      </c>
      <c r="BZ86" s="396">
        <v>217936800</v>
      </c>
      <c r="CA86" s="396">
        <v>207069600</v>
      </c>
      <c r="CB86" s="103">
        <f t="shared" si="336"/>
        <v>-10867200</v>
      </c>
      <c r="CC86" s="396">
        <v>186742800</v>
      </c>
      <c r="CD86" s="396">
        <v>186742800</v>
      </c>
      <c r="CE86" s="103">
        <f t="shared" si="329"/>
        <v>0</v>
      </c>
      <c r="CF86" s="396">
        <v>214216400</v>
      </c>
      <c r="CG86" s="396">
        <v>208740400</v>
      </c>
      <c r="CH86" s="103">
        <f t="shared" si="330"/>
        <v>-5476000</v>
      </c>
      <c r="CI86" s="396">
        <v>214465600</v>
      </c>
      <c r="CJ86" s="396">
        <v>214465600</v>
      </c>
      <c r="CK86" s="103">
        <f t="shared" si="331"/>
        <v>0</v>
      </c>
      <c r="CL86" s="396">
        <v>55199300</v>
      </c>
      <c r="CM86" s="396">
        <v>52001600</v>
      </c>
      <c r="CN86" s="103">
        <f t="shared" si="332"/>
        <v>-3197700</v>
      </c>
      <c r="CO86" s="394">
        <v>238750000</v>
      </c>
      <c r="CP86" s="395">
        <v>0</v>
      </c>
      <c r="CQ86" s="103">
        <f t="shared" si="333"/>
        <v>-238750000</v>
      </c>
      <c r="CR86" s="294">
        <f t="shared" si="398"/>
        <v>8966389100</v>
      </c>
      <c r="CS86" s="294">
        <f t="shared" si="399"/>
        <v>8434253900</v>
      </c>
      <c r="CT86" s="294">
        <f t="shared" si="399"/>
        <v>-475983200</v>
      </c>
      <c r="CU86" s="384">
        <v>12500000</v>
      </c>
      <c r="CV86" s="384"/>
      <c r="CW86" s="107">
        <f t="shared" si="362"/>
        <v>-12500000</v>
      </c>
      <c r="CX86" s="294">
        <f t="shared" si="400"/>
        <v>12500000</v>
      </c>
      <c r="CY86" s="294">
        <f t="shared" si="400"/>
        <v>0</v>
      </c>
      <c r="CZ86" s="294">
        <f t="shared" si="400"/>
        <v>-12500000</v>
      </c>
      <c r="DA86" s="82"/>
      <c r="DB86" s="82"/>
      <c r="DC86" s="103">
        <f t="shared" si="364"/>
        <v>0</v>
      </c>
      <c r="DD86" s="82">
        <v>7800000000</v>
      </c>
      <c r="DE86" s="82">
        <v>8051000000</v>
      </c>
      <c r="DF86" s="107">
        <f t="shared" si="365"/>
        <v>251000000</v>
      </c>
      <c r="DG86" s="124">
        <f t="shared" si="366"/>
        <v>7800000000</v>
      </c>
      <c r="DH86" s="124">
        <f t="shared" si="366"/>
        <v>8051000000</v>
      </c>
      <c r="DI86" s="124">
        <f t="shared" si="366"/>
        <v>251000000</v>
      </c>
      <c r="DJ86" s="124">
        <f t="shared" si="367"/>
        <v>16778889100</v>
      </c>
      <c r="DK86" s="124">
        <f t="shared" si="367"/>
        <v>16485253900</v>
      </c>
      <c r="DL86" s="124">
        <f t="shared" si="367"/>
        <v>-237483200</v>
      </c>
      <c r="DM86" s="302"/>
    </row>
    <row r="87" spans="1:117" s="312" customFormat="1">
      <c r="A87" s="299">
        <v>76</v>
      </c>
      <c r="B87" s="301" t="s">
        <v>67</v>
      </c>
      <c r="C87" s="319">
        <v>1</v>
      </c>
      <c r="D87" s="319">
        <v>1</v>
      </c>
      <c r="E87" s="103">
        <f t="shared" si="334"/>
        <v>0</v>
      </c>
      <c r="F87" s="319">
        <v>1</v>
      </c>
      <c r="G87" s="319">
        <v>1</v>
      </c>
      <c r="H87" s="103">
        <f t="shared" si="315"/>
        <v>0</v>
      </c>
      <c r="I87" s="319">
        <v>1</v>
      </c>
      <c r="J87" s="319">
        <v>1</v>
      </c>
      <c r="K87" s="103">
        <f t="shared" si="316"/>
        <v>0</v>
      </c>
      <c r="L87" s="319">
        <v>1</v>
      </c>
      <c r="M87" s="319">
        <v>1</v>
      </c>
      <c r="N87" s="103">
        <f t="shared" si="317"/>
        <v>0</v>
      </c>
      <c r="O87" s="319"/>
      <c r="P87" s="319"/>
      <c r="Q87" s="323"/>
      <c r="R87" s="319">
        <v>1</v>
      </c>
      <c r="S87" s="319">
        <v>1</v>
      </c>
      <c r="T87" s="103">
        <f t="shared" si="318"/>
        <v>0</v>
      </c>
      <c r="U87" s="319"/>
      <c r="V87" s="319"/>
      <c r="W87" s="323">
        <v>0</v>
      </c>
      <c r="X87" s="319"/>
      <c r="Y87" s="319"/>
      <c r="Z87" s="103">
        <f t="shared" si="319"/>
        <v>0</v>
      </c>
      <c r="AA87" s="319"/>
      <c r="AB87" s="319"/>
      <c r="AC87" s="103">
        <f t="shared" si="320"/>
        <v>0</v>
      </c>
      <c r="AD87" s="319"/>
      <c r="AE87" s="319"/>
      <c r="AF87" s="103">
        <f t="shared" si="321"/>
        <v>0</v>
      </c>
      <c r="AG87" s="319"/>
      <c r="AH87" s="319"/>
      <c r="AI87" s="322">
        <f t="shared" si="375"/>
        <v>0</v>
      </c>
      <c r="AJ87" s="319"/>
      <c r="AK87" s="319"/>
      <c r="AL87" s="322">
        <f t="shared" si="377"/>
        <v>0</v>
      </c>
      <c r="AM87" s="319"/>
      <c r="AN87" s="319"/>
      <c r="AO87" s="103">
        <f t="shared" si="335"/>
        <v>0</v>
      </c>
      <c r="AP87" s="319"/>
      <c r="AQ87" s="319"/>
      <c r="AR87" s="103">
        <f t="shared" si="322"/>
        <v>0</v>
      </c>
      <c r="AS87" s="319"/>
      <c r="AT87" s="319"/>
      <c r="AU87" s="103">
        <f t="shared" si="323"/>
        <v>0</v>
      </c>
      <c r="AV87" s="319"/>
      <c r="AW87" s="319"/>
      <c r="AX87" s="103">
        <f t="shared" si="324"/>
        <v>0</v>
      </c>
      <c r="AY87" s="319"/>
      <c r="AZ87" s="319"/>
      <c r="BA87" s="103">
        <f t="shared" si="325"/>
        <v>0</v>
      </c>
      <c r="BB87" s="319"/>
      <c r="BC87" s="319"/>
      <c r="BD87" s="103">
        <f t="shared" si="326"/>
        <v>0</v>
      </c>
      <c r="BE87" s="319"/>
      <c r="BF87" s="319"/>
      <c r="BG87" s="103">
        <f t="shared" si="327"/>
        <v>0</v>
      </c>
      <c r="BH87" s="319"/>
      <c r="BI87" s="319"/>
      <c r="BJ87" s="103">
        <f t="shared" si="328"/>
        <v>0</v>
      </c>
      <c r="BK87" s="319"/>
      <c r="BL87" s="319"/>
      <c r="BM87" s="322">
        <f t="shared" si="387"/>
        <v>0</v>
      </c>
      <c r="BN87" s="109"/>
      <c r="BO87" s="319"/>
      <c r="BP87" s="322">
        <f t="shared" si="389"/>
        <v>0</v>
      </c>
      <c r="BQ87" s="319"/>
      <c r="BR87" s="319"/>
      <c r="BS87" s="323">
        <v>0</v>
      </c>
      <c r="BT87" s="319"/>
      <c r="BU87" s="319"/>
      <c r="BV87" s="103">
        <f t="shared" si="368"/>
        <v>0</v>
      </c>
      <c r="BW87" s="319"/>
      <c r="BX87" s="319"/>
      <c r="BY87" s="322">
        <f t="shared" si="391"/>
        <v>0</v>
      </c>
      <c r="BZ87" s="319"/>
      <c r="CA87" s="319"/>
      <c r="CB87" s="103">
        <f t="shared" si="336"/>
        <v>0</v>
      </c>
      <c r="CC87" s="319"/>
      <c r="CD87" s="319"/>
      <c r="CE87" s="103">
        <f t="shared" si="329"/>
        <v>0</v>
      </c>
      <c r="CF87" s="319"/>
      <c r="CG87" s="319"/>
      <c r="CH87" s="103">
        <f t="shared" si="330"/>
        <v>0</v>
      </c>
      <c r="CI87" s="319"/>
      <c r="CJ87" s="319"/>
      <c r="CK87" s="103">
        <f t="shared" si="331"/>
        <v>0</v>
      </c>
      <c r="CL87" s="319"/>
      <c r="CM87" s="319"/>
      <c r="CN87" s="103">
        <f t="shared" si="332"/>
        <v>0</v>
      </c>
      <c r="CO87" s="319"/>
      <c r="CP87" s="319"/>
      <c r="CQ87" s="103">
        <f t="shared" si="333"/>
        <v>0</v>
      </c>
      <c r="CR87" s="306">
        <f t="shared" si="361"/>
        <v>5</v>
      </c>
      <c r="CS87" s="306">
        <f t="shared" si="361"/>
        <v>5</v>
      </c>
      <c r="CT87" s="306">
        <f t="shared" si="361"/>
        <v>0</v>
      </c>
      <c r="CU87" s="134"/>
      <c r="CV87" s="134"/>
      <c r="CW87" s="103">
        <f t="shared" si="362"/>
        <v>0</v>
      </c>
      <c r="CX87" s="306">
        <f t="shared" si="363"/>
        <v>0</v>
      </c>
      <c r="CY87" s="306">
        <f t="shared" si="363"/>
        <v>0</v>
      </c>
      <c r="CZ87" s="306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00">
        <f t="shared" si="366"/>
        <v>0</v>
      </c>
      <c r="DH87" s="300">
        <f t="shared" si="366"/>
        <v>0</v>
      </c>
      <c r="DI87" s="300">
        <f t="shared" si="366"/>
        <v>0</v>
      </c>
      <c r="DJ87" s="300">
        <f t="shared" si="367"/>
        <v>5</v>
      </c>
      <c r="DK87" s="300">
        <f t="shared" si="367"/>
        <v>5</v>
      </c>
      <c r="DL87" s="300">
        <f t="shared" si="367"/>
        <v>0</v>
      </c>
      <c r="DM87" s="291"/>
    </row>
    <row r="88" spans="1:117" s="312" customFormat="1">
      <c r="A88" s="299">
        <v>77</v>
      </c>
      <c r="B88" s="310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22">
        <f t="shared" si="375"/>
        <v>0</v>
      </c>
      <c r="AJ88" s="86">
        <v>6</v>
      </c>
      <c r="AK88" s="86">
        <v>6</v>
      </c>
      <c r="AL88" s="322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22">
        <f t="shared" si="387"/>
        <v>0</v>
      </c>
      <c r="BN88" s="82">
        <v>7</v>
      </c>
      <c r="BO88" s="86">
        <v>7</v>
      </c>
      <c r="BP88" s="322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22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06">
        <f t="shared" si="361"/>
        <v>315</v>
      </c>
      <c r="CS88" s="306">
        <f t="shared" si="361"/>
        <v>323</v>
      </c>
      <c r="CT88" s="306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06">
        <f t="shared" si="363"/>
        <v>0</v>
      </c>
      <c r="CY88" s="306">
        <f t="shared" si="363"/>
        <v>0</v>
      </c>
      <c r="CZ88" s="306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00">
        <f t="shared" si="366"/>
        <v>0</v>
      </c>
      <c r="DH88" s="300">
        <f t="shared" si="366"/>
        <v>0</v>
      </c>
      <c r="DI88" s="300">
        <f t="shared" si="366"/>
        <v>0</v>
      </c>
      <c r="DJ88" s="300">
        <f t="shared" si="367"/>
        <v>315</v>
      </c>
      <c r="DK88" s="300">
        <f t="shared" si="367"/>
        <v>323</v>
      </c>
      <c r="DL88" s="300">
        <f t="shared" si="367"/>
        <v>8</v>
      </c>
      <c r="DM88" s="291"/>
    </row>
    <row r="89" spans="1:117">
      <c r="A89" s="285">
        <v>78</v>
      </c>
      <c r="B89" s="290" t="s">
        <v>69</v>
      </c>
      <c r="C89" s="319">
        <v>2</v>
      </c>
      <c r="D89" s="319">
        <v>2</v>
      </c>
      <c r="E89" s="103">
        <f t="shared" si="334"/>
        <v>0</v>
      </c>
      <c r="F89" s="319">
        <v>10</v>
      </c>
      <c r="G89" s="319">
        <v>10</v>
      </c>
      <c r="H89" s="103">
        <f t="shared" si="315"/>
        <v>0</v>
      </c>
      <c r="I89" s="319">
        <v>1</v>
      </c>
      <c r="J89" s="319">
        <v>1</v>
      </c>
      <c r="K89" s="103">
        <f t="shared" si="316"/>
        <v>0</v>
      </c>
      <c r="L89" s="319">
        <v>1</v>
      </c>
      <c r="M89" s="319">
        <v>1</v>
      </c>
      <c r="N89" s="103">
        <f t="shared" si="317"/>
        <v>0</v>
      </c>
      <c r="O89" s="319"/>
      <c r="P89" s="319"/>
      <c r="Q89" s="323"/>
      <c r="R89" s="319">
        <v>1</v>
      </c>
      <c r="S89" s="319">
        <v>1</v>
      </c>
      <c r="T89" s="103">
        <f t="shared" si="318"/>
        <v>0</v>
      </c>
      <c r="U89" s="319"/>
      <c r="V89" s="319"/>
      <c r="W89" s="323">
        <v>0</v>
      </c>
      <c r="X89" s="319"/>
      <c r="Y89" s="319"/>
      <c r="Z89" s="103">
        <f t="shared" si="319"/>
        <v>0</v>
      </c>
      <c r="AA89" s="319"/>
      <c r="AB89" s="319"/>
      <c r="AC89" s="103">
        <f t="shared" si="320"/>
        <v>0</v>
      </c>
      <c r="AD89" s="319"/>
      <c r="AE89" s="319"/>
      <c r="AF89" s="103">
        <f t="shared" si="321"/>
        <v>0</v>
      </c>
      <c r="AG89" s="319"/>
      <c r="AH89" s="319"/>
      <c r="AI89" s="322">
        <f t="shared" si="375"/>
        <v>0</v>
      </c>
      <c r="AJ89" s="319"/>
      <c r="AK89" s="319"/>
      <c r="AL89" s="322">
        <f t="shared" si="377"/>
        <v>0</v>
      </c>
      <c r="AM89" s="319"/>
      <c r="AN89" s="319"/>
      <c r="AO89" s="103">
        <f t="shared" si="335"/>
        <v>0</v>
      </c>
      <c r="AP89" s="319"/>
      <c r="AQ89" s="319"/>
      <c r="AR89" s="103">
        <f t="shared" si="322"/>
        <v>0</v>
      </c>
      <c r="AS89" s="319"/>
      <c r="AT89" s="319"/>
      <c r="AU89" s="103">
        <f t="shared" si="323"/>
        <v>0</v>
      </c>
      <c r="AV89" s="319"/>
      <c r="AW89" s="319"/>
      <c r="AX89" s="103">
        <f t="shared" si="324"/>
        <v>0</v>
      </c>
      <c r="AY89" s="319"/>
      <c r="AZ89" s="319"/>
      <c r="BA89" s="103">
        <f t="shared" si="325"/>
        <v>0</v>
      </c>
      <c r="BB89" s="319"/>
      <c r="BC89" s="319"/>
      <c r="BD89" s="103">
        <f t="shared" si="326"/>
        <v>0</v>
      </c>
      <c r="BE89" s="319"/>
      <c r="BF89" s="319"/>
      <c r="BG89" s="103">
        <f t="shared" si="327"/>
        <v>0</v>
      </c>
      <c r="BH89" s="319"/>
      <c r="BI89" s="319"/>
      <c r="BJ89" s="103">
        <f t="shared" si="328"/>
        <v>0</v>
      </c>
      <c r="BK89" s="319"/>
      <c r="BL89" s="319"/>
      <c r="BM89" s="322">
        <f t="shared" si="387"/>
        <v>0</v>
      </c>
      <c r="BN89" s="109"/>
      <c r="BO89" s="319"/>
      <c r="BP89" s="322">
        <f t="shared" si="389"/>
        <v>0</v>
      </c>
      <c r="BQ89" s="319"/>
      <c r="BR89" s="319"/>
      <c r="BS89" s="323">
        <v>0</v>
      </c>
      <c r="BT89" s="319"/>
      <c r="BU89" s="319"/>
      <c r="BV89" s="103">
        <f t="shared" si="368"/>
        <v>0</v>
      </c>
      <c r="BW89" s="319"/>
      <c r="BX89" s="319"/>
      <c r="BY89" s="322">
        <f t="shared" si="391"/>
        <v>0</v>
      </c>
      <c r="BZ89" s="319"/>
      <c r="CA89" s="319"/>
      <c r="CB89" s="103">
        <f t="shared" si="336"/>
        <v>0</v>
      </c>
      <c r="CC89" s="319"/>
      <c r="CD89" s="319"/>
      <c r="CE89" s="103">
        <f t="shared" si="329"/>
        <v>0</v>
      </c>
      <c r="CF89" s="319"/>
      <c r="CG89" s="319"/>
      <c r="CH89" s="103">
        <f t="shared" si="330"/>
        <v>0</v>
      </c>
      <c r="CI89" s="319"/>
      <c r="CJ89" s="319"/>
      <c r="CK89" s="103">
        <f t="shared" si="331"/>
        <v>0</v>
      </c>
      <c r="CL89" s="319"/>
      <c r="CM89" s="319"/>
      <c r="CN89" s="103">
        <f t="shared" si="332"/>
        <v>0</v>
      </c>
      <c r="CO89" s="319"/>
      <c r="CP89" s="319"/>
      <c r="CQ89" s="103">
        <f t="shared" si="333"/>
        <v>0</v>
      </c>
      <c r="CR89" s="294">
        <f t="shared" si="361"/>
        <v>15</v>
      </c>
      <c r="CS89" s="294">
        <f t="shared" si="361"/>
        <v>15</v>
      </c>
      <c r="CT89" s="294">
        <f t="shared" si="361"/>
        <v>0</v>
      </c>
      <c r="CU89" s="82"/>
      <c r="CV89" s="82"/>
      <c r="CW89" s="107">
        <f t="shared" si="362"/>
        <v>0</v>
      </c>
      <c r="CX89" s="294">
        <f t="shared" si="363"/>
        <v>0</v>
      </c>
      <c r="CY89" s="294">
        <f t="shared" si="363"/>
        <v>0</v>
      </c>
      <c r="CZ89" s="294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02"/>
    </row>
    <row r="90" spans="1:117">
      <c r="A90" s="285">
        <v>79</v>
      </c>
      <c r="B90" s="290" t="s">
        <v>70</v>
      </c>
      <c r="C90" s="319">
        <v>2</v>
      </c>
      <c r="D90" s="319">
        <v>2</v>
      </c>
      <c r="E90" s="103">
        <f t="shared" si="334"/>
        <v>0</v>
      </c>
      <c r="F90" s="319">
        <v>31</v>
      </c>
      <c r="G90" s="319">
        <v>32</v>
      </c>
      <c r="H90" s="103">
        <f t="shared" si="315"/>
        <v>1</v>
      </c>
      <c r="I90" s="319">
        <v>4</v>
      </c>
      <c r="J90" s="319">
        <v>4</v>
      </c>
      <c r="K90" s="103">
        <f t="shared" si="316"/>
        <v>0</v>
      </c>
      <c r="L90" s="319">
        <v>8</v>
      </c>
      <c r="M90" s="319">
        <v>8</v>
      </c>
      <c r="N90" s="103">
        <f t="shared" si="317"/>
        <v>0</v>
      </c>
      <c r="O90" s="319"/>
      <c r="P90" s="319"/>
      <c r="Q90" s="323"/>
      <c r="R90" s="319">
        <v>4</v>
      </c>
      <c r="S90" s="319">
        <v>4</v>
      </c>
      <c r="T90" s="103">
        <f t="shared" si="318"/>
        <v>0</v>
      </c>
      <c r="U90" s="319"/>
      <c r="V90" s="319"/>
      <c r="W90" s="323">
        <v>0</v>
      </c>
      <c r="X90" s="319"/>
      <c r="Y90" s="319"/>
      <c r="Z90" s="103">
        <f t="shared" si="319"/>
        <v>0</v>
      </c>
      <c r="AA90" s="319"/>
      <c r="AB90" s="319"/>
      <c r="AC90" s="103">
        <f t="shared" si="320"/>
        <v>0</v>
      </c>
      <c r="AD90" s="319"/>
      <c r="AE90" s="319"/>
      <c r="AF90" s="103">
        <f t="shared" si="321"/>
        <v>0</v>
      </c>
      <c r="AG90" s="319"/>
      <c r="AH90" s="319"/>
      <c r="AI90" s="322">
        <f t="shared" si="375"/>
        <v>0</v>
      </c>
      <c r="AJ90" s="319"/>
      <c r="AK90" s="319"/>
      <c r="AL90" s="322">
        <f t="shared" si="377"/>
        <v>0</v>
      </c>
      <c r="AM90" s="319"/>
      <c r="AN90" s="319"/>
      <c r="AO90" s="103">
        <f t="shared" si="335"/>
        <v>0</v>
      </c>
      <c r="AP90" s="319"/>
      <c r="AQ90" s="319"/>
      <c r="AR90" s="103">
        <f t="shared" si="322"/>
        <v>0</v>
      </c>
      <c r="AS90" s="319"/>
      <c r="AT90" s="319"/>
      <c r="AU90" s="103">
        <f t="shared" si="323"/>
        <v>0</v>
      </c>
      <c r="AV90" s="319"/>
      <c r="AW90" s="319"/>
      <c r="AX90" s="103">
        <f t="shared" si="324"/>
        <v>0</v>
      </c>
      <c r="AY90" s="319"/>
      <c r="AZ90" s="319"/>
      <c r="BA90" s="103">
        <f t="shared" si="325"/>
        <v>0</v>
      </c>
      <c r="BB90" s="319"/>
      <c r="BC90" s="319"/>
      <c r="BD90" s="103">
        <f t="shared" si="326"/>
        <v>0</v>
      </c>
      <c r="BE90" s="319"/>
      <c r="BF90" s="319"/>
      <c r="BG90" s="103">
        <f t="shared" si="327"/>
        <v>0</v>
      </c>
      <c r="BH90" s="319"/>
      <c r="BI90" s="319"/>
      <c r="BJ90" s="103">
        <f t="shared" si="328"/>
        <v>0</v>
      </c>
      <c r="BK90" s="319"/>
      <c r="BL90" s="319"/>
      <c r="BM90" s="322">
        <f t="shared" si="387"/>
        <v>0</v>
      </c>
      <c r="BN90" s="109"/>
      <c r="BO90" s="319"/>
      <c r="BP90" s="322">
        <f t="shared" si="389"/>
        <v>0</v>
      </c>
      <c r="BQ90" s="319"/>
      <c r="BR90" s="319"/>
      <c r="BS90" s="323">
        <v>0</v>
      </c>
      <c r="BT90" s="319"/>
      <c r="BU90" s="319"/>
      <c r="BV90" s="103">
        <f t="shared" si="368"/>
        <v>0</v>
      </c>
      <c r="BW90" s="319"/>
      <c r="BX90" s="319"/>
      <c r="BY90" s="322">
        <f t="shared" si="391"/>
        <v>0</v>
      </c>
      <c r="BZ90" s="319"/>
      <c r="CA90" s="319"/>
      <c r="CB90" s="103">
        <f t="shared" si="336"/>
        <v>0</v>
      </c>
      <c r="CC90" s="319"/>
      <c r="CD90" s="319"/>
      <c r="CE90" s="103">
        <f t="shared" si="329"/>
        <v>0</v>
      </c>
      <c r="CF90" s="319"/>
      <c r="CG90" s="319"/>
      <c r="CH90" s="103">
        <f t="shared" si="330"/>
        <v>0</v>
      </c>
      <c r="CI90" s="319"/>
      <c r="CJ90" s="319"/>
      <c r="CK90" s="103">
        <f t="shared" si="331"/>
        <v>0</v>
      </c>
      <c r="CL90" s="319"/>
      <c r="CM90" s="319"/>
      <c r="CN90" s="103">
        <f t="shared" si="332"/>
        <v>0</v>
      </c>
      <c r="CO90" s="319"/>
      <c r="CP90" s="319"/>
      <c r="CQ90" s="103">
        <f t="shared" si="333"/>
        <v>0</v>
      </c>
      <c r="CR90" s="294">
        <f t="shared" si="361"/>
        <v>49</v>
      </c>
      <c r="CS90" s="294">
        <f t="shared" si="361"/>
        <v>50</v>
      </c>
      <c r="CT90" s="294">
        <f t="shared" si="361"/>
        <v>1</v>
      </c>
      <c r="CU90" s="82"/>
      <c r="CV90" s="82"/>
      <c r="CW90" s="107">
        <f t="shared" si="362"/>
        <v>0</v>
      </c>
      <c r="CX90" s="294">
        <f t="shared" si="363"/>
        <v>0</v>
      </c>
      <c r="CY90" s="294">
        <f t="shared" si="363"/>
        <v>0</v>
      </c>
      <c r="CZ90" s="294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02"/>
    </row>
    <row r="91" spans="1:117">
      <c r="A91" s="285">
        <v>80</v>
      </c>
      <c r="B91" s="290" t="s">
        <v>71</v>
      </c>
      <c r="C91" s="319"/>
      <c r="D91" s="319"/>
      <c r="E91" s="103">
        <f t="shared" si="334"/>
        <v>0</v>
      </c>
      <c r="F91" s="319">
        <v>9</v>
      </c>
      <c r="G91" s="319">
        <v>17</v>
      </c>
      <c r="H91" s="103">
        <f t="shared" si="315"/>
        <v>8</v>
      </c>
      <c r="I91" s="319"/>
      <c r="J91" s="319"/>
      <c r="K91" s="103">
        <f t="shared" si="316"/>
        <v>0</v>
      </c>
      <c r="L91" s="319">
        <v>3</v>
      </c>
      <c r="M91" s="319">
        <v>3</v>
      </c>
      <c r="N91" s="103">
        <f t="shared" si="317"/>
        <v>0</v>
      </c>
      <c r="O91" s="319"/>
      <c r="P91" s="319"/>
      <c r="Q91" s="323"/>
      <c r="R91" s="319">
        <v>6</v>
      </c>
      <c r="S91" s="319">
        <v>6</v>
      </c>
      <c r="T91" s="103">
        <f t="shared" si="318"/>
        <v>0</v>
      </c>
      <c r="U91" s="319"/>
      <c r="V91" s="319"/>
      <c r="W91" s="323">
        <v>0</v>
      </c>
      <c r="X91" s="319">
        <v>8</v>
      </c>
      <c r="Y91" s="319">
        <v>8</v>
      </c>
      <c r="Z91" s="103">
        <f t="shared" si="319"/>
        <v>0</v>
      </c>
      <c r="AA91" s="319">
        <v>6</v>
      </c>
      <c r="AB91" s="319">
        <v>6</v>
      </c>
      <c r="AC91" s="103">
        <f t="shared" si="320"/>
        <v>0</v>
      </c>
      <c r="AD91" s="319">
        <v>6</v>
      </c>
      <c r="AE91" s="319">
        <v>6</v>
      </c>
      <c r="AF91" s="103">
        <f t="shared" si="321"/>
        <v>0</v>
      </c>
      <c r="AG91" s="319">
        <v>6</v>
      </c>
      <c r="AH91" s="319">
        <v>6</v>
      </c>
      <c r="AI91" s="322">
        <f t="shared" si="375"/>
        <v>0</v>
      </c>
      <c r="AJ91" s="319">
        <v>6</v>
      </c>
      <c r="AK91" s="319">
        <v>6</v>
      </c>
      <c r="AL91" s="322">
        <f t="shared" si="377"/>
        <v>0</v>
      </c>
      <c r="AM91" s="319">
        <v>6</v>
      </c>
      <c r="AN91" s="319">
        <v>6</v>
      </c>
      <c r="AO91" s="103">
        <f t="shared" si="335"/>
        <v>0</v>
      </c>
      <c r="AP91" s="319">
        <v>6</v>
      </c>
      <c r="AQ91" s="319">
        <v>6</v>
      </c>
      <c r="AR91" s="103">
        <f t="shared" si="322"/>
        <v>0</v>
      </c>
      <c r="AS91" s="319">
        <v>12</v>
      </c>
      <c r="AT91" s="319">
        <v>12</v>
      </c>
      <c r="AU91" s="103">
        <f t="shared" si="323"/>
        <v>0</v>
      </c>
      <c r="AV91" s="319">
        <v>6</v>
      </c>
      <c r="AW91" s="319">
        <v>6</v>
      </c>
      <c r="AX91" s="103">
        <f t="shared" si="324"/>
        <v>0</v>
      </c>
      <c r="AY91" s="319">
        <v>8</v>
      </c>
      <c r="AZ91" s="319">
        <v>8</v>
      </c>
      <c r="BA91" s="103">
        <f t="shared" si="325"/>
        <v>0</v>
      </c>
      <c r="BB91" s="319">
        <v>7</v>
      </c>
      <c r="BC91" s="319">
        <v>7</v>
      </c>
      <c r="BD91" s="103">
        <f t="shared" si="326"/>
        <v>0</v>
      </c>
      <c r="BE91" s="319">
        <v>7</v>
      </c>
      <c r="BF91" s="319">
        <v>7</v>
      </c>
      <c r="BG91" s="103">
        <f t="shared" si="327"/>
        <v>0</v>
      </c>
      <c r="BH91" s="319">
        <v>6</v>
      </c>
      <c r="BI91" s="319">
        <v>6</v>
      </c>
      <c r="BJ91" s="103">
        <f t="shared" si="328"/>
        <v>0</v>
      </c>
      <c r="BK91" s="319">
        <v>7</v>
      </c>
      <c r="BL91" s="319">
        <v>7</v>
      </c>
      <c r="BM91" s="322">
        <f t="shared" si="387"/>
        <v>0</v>
      </c>
      <c r="BN91" s="109">
        <v>7</v>
      </c>
      <c r="BO91" s="319">
        <v>7</v>
      </c>
      <c r="BP91" s="322">
        <f t="shared" si="389"/>
        <v>0</v>
      </c>
      <c r="BQ91" s="319"/>
      <c r="BR91" s="319"/>
      <c r="BS91" s="323">
        <v>0</v>
      </c>
      <c r="BT91" s="319">
        <v>22</v>
      </c>
      <c r="BU91" s="319">
        <v>22</v>
      </c>
      <c r="BV91" s="103">
        <f t="shared" si="368"/>
        <v>0</v>
      </c>
      <c r="BW91" s="319">
        <v>12</v>
      </c>
      <c r="BX91" s="319">
        <v>12</v>
      </c>
      <c r="BY91" s="322">
        <f t="shared" si="391"/>
        <v>0</v>
      </c>
      <c r="BZ91" s="319">
        <v>21</v>
      </c>
      <c r="CA91" s="319">
        <v>21</v>
      </c>
      <c r="CB91" s="103">
        <f t="shared" si="336"/>
        <v>0</v>
      </c>
      <c r="CC91" s="319">
        <v>13</v>
      </c>
      <c r="CD91" s="319">
        <v>13</v>
      </c>
      <c r="CE91" s="103">
        <f t="shared" si="329"/>
        <v>0</v>
      </c>
      <c r="CF91" s="319">
        <v>15</v>
      </c>
      <c r="CG91" s="319">
        <v>15</v>
      </c>
      <c r="CH91" s="103">
        <f t="shared" si="330"/>
        <v>0</v>
      </c>
      <c r="CI91" s="319"/>
      <c r="CJ91" s="319"/>
      <c r="CK91" s="103">
        <f t="shared" si="331"/>
        <v>0</v>
      </c>
      <c r="CL91" s="319"/>
      <c r="CM91" s="319"/>
      <c r="CN91" s="103">
        <f t="shared" si="332"/>
        <v>0</v>
      </c>
      <c r="CO91" s="319"/>
      <c r="CP91" s="319"/>
      <c r="CQ91" s="103">
        <f t="shared" si="333"/>
        <v>0</v>
      </c>
      <c r="CR91" s="294">
        <f t="shared" si="361"/>
        <v>205</v>
      </c>
      <c r="CS91" s="294">
        <f t="shared" si="361"/>
        <v>213</v>
      </c>
      <c r="CT91" s="294">
        <f t="shared" si="361"/>
        <v>8</v>
      </c>
      <c r="CU91" s="82"/>
      <c r="CV91" s="82"/>
      <c r="CW91" s="107">
        <f t="shared" si="362"/>
        <v>0</v>
      </c>
      <c r="CX91" s="294">
        <f t="shared" si="363"/>
        <v>0</v>
      </c>
      <c r="CY91" s="294">
        <f t="shared" si="363"/>
        <v>0</v>
      </c>
      <c r="CZ91" s="294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02"/>
    </row>
    <row r="92" spans="1:117">
      <c r="A92" s="285">
        <v>81</v>
      </c>
      <c r="B92" s="290" t="s">
        <v>72</v>
      </c>
      <c r="C92" s="319"/>
      <c r="D92" s="319"/>
      <c r="E92" s="103">
        <f t="shared" si="334"/>
        <v>0</v>
      </c>
      <c r="F92" s="319">
        <v>39</v>
      </c>
      <c r="G92" s="319">
        <v>38</v>
      </c>
      <c r="H92" s="103">
        <f t="shared" si="315"/>
        <v>-1</v>
      </c>
      <c r="I92" s="319"/>
      <c r="J92" s="319"/>
      <c r="K92" s="103">
        <f t="shared" si="316"/>
        <v>0</v>
      </c>
      <c r="L92" s="319">
        <v>4</v>
      </c>
      <c r="M92" s="319">
        <v>4</v>
      </c>
      <c r="N92" s="103">
        <f t="shared" si="317"/>
        <v>0</v>
      </c>
      <c r="O92" s="319"/>
      <c r="P92" s="319"/>
      <c r="Q92" s="323"/>
      <c r="R92" s="319">
        <v>3</v>
      </c>
      <c r="S92" s="319">
        <v>3</v>
      </c>
      <c r="T92" s="103">
        <f t="shared" si="318"/>
        <v>0</v>
      </c>
      <c r="U92" s="319"/>
      <c r="V92" s="319"/>
      <c r="W92" s="323">
        <v>0</v>
      </c>
      <c r="X92" s="319"/>
      <c r="Y92" s="319"/>
      <c r="Z92" s="103">
        <f t="shared" si="319"/>
        <v>0</v>
      </c>
      <c r="AA92" s="319"/>
      <c r="AB92" s="319"/>
      <c r="AC92" s="103">
        <f t="shared" si="320"/>
        <v>0</v>
      </c>
      <c r="AD92" s="319"/>
      <c r="AE92" s="319"/>
      <c r="AF92" s="103">
        <f t="shared" si="321"/>
        <v>0</v>
      </c>
      <c r="AG92" s="319"/>
      <c r="AH92" s="319"/>
      <c r="AI92" s="322">
        <f t="shared" si="375"/>
        <v>0</v>
      </c>
      <c r="AJ92" s="319"/>
      <c r="AK92" s="319"/>
      <c r="AL92" s="322">
        <f t="shared" si="377"/>
        <v>0</v>
      </c>
      <c r="AM92" s="319"/>
      <c r="AN92" s="319"/>
      <c r="AO92" s="103">
        <f t="shared" si="335"/>
        <v>0</v>
      </c>
      <c r="AP92" s="319"/>
      <c r="AQ92" s="319"/>
      <c r="AR92" s="103">
        <f t="shared" si="322"/>
        <v>0</v>
      </c>
      <c r="AS92" s="319"/>
      <c r="AT92" s="319"/>
      <c r="AU92" s="103">
        <f t="shared" si="323"/>
        <v>0</v>
      </c>
      <c r="AV92" s="319"/>
      <c r="AW92" s="319"/>
      <c r="AX92" s="103">
        <f t="shared" si="324"/>
        <v>0</v>
      </c>
      <c r="AY92" s="319"/>
      <c r="AZ92" s="319"/>
      <c r="BA92" s="103">
        <f t="shared" si="325"/>
        <v>0</v>
      </c>
      <c r="BB92" s="319"/>
      <c r="BC92" s="319"/>
      <c r="BD92" s="103">
        <f t="shared" si="326"/>
        <v>0</v>
      </c>
      <c r="BE92" s="319"/>
      <c r="BF92" s="319"/>
      <c r="BG92" s="103">
        <f t="shared" si="327"/>
        <v>0</v>
      </c>
      <c r="BH92" s="319"/>
      <c r="BI92" s="319"/>
      <c r="BJ92" s="103">
        <f t="shared" si="328"/>
        <v>0</v>
      </c>
      <c r="BK92" s="319"/>
      <c r="BL92" s="319"/>
      <c r="BM92" s="322">
        <f t="shared" si="387"/>
        <v>0</v>
      </c>
      <c r="BN92" s="109"/>
      <c r="BO92" s="319"/>
      <c r="BP92" s="322">
        <f t="shared" si="389"/>
        <v>0</v>
      </c>
      <c r="BQ92" s="319"/>
      <c r="BR92" s="319"/>
      <c r="BS92" s="323">
        <v>0</v>
      </c>
      <c r="BT92" s="319"/>
      <c r="BU92" s="319"/>
      <c r="BV92" s="103">
        <f t="shared" si="368"/>
        <v>0</v>
      </c>
      <c r="BW92" s="319"/>
      <c r="BX92" s="319"/>
      <c r="BY92" s="322">
        <f t="shared" si="391"/>
        <v>0</v>
      </c>
      <c r="BZ92" s="319"/>
      <c r="CA92" s="319"/>
      <c r="CB92" s="103">
        <f t="shared" si="336"/>
        <v>0</v>
      </c>
      <c r="CC92" s="319"/>
      <c r="CD92" s="319"/>
      <c r="CE92" s="103">
        <f t="shared" si="329"/>
        <v>0</v>
      </c>
      <c r="CF92" s="319"/>
      <c r="CG92" s="319"/>
      <c r="CH92" s="103">
        <f t="shared" si="330"/>
        <v>0</v>
      </c>
      <c r="CI92" s="319"/>
      <c r="CJ92" s="319"/>
      <c r="CK92" s="103">
        <f t="shared" si="331"/>
        <v>0</v>
      </c>
      <c r="CL92" s="319"/>
      <c r="CM92" s="319"/>
      <c r="CN92" s="103">
        <f t="shared" si="332"/>
        <v>0</v>
      </c>
      <c r="CO92" s="319"/>
      <c r="CP92" s="319"/>
      <c r="CQ92" s="103">
        <f t="shared" si="333"/>
        <v>0</v>
      </c>
      <c r="CR92" s="294">
        <f t="shared" si="361"/>
        <v>46</v>
      </c>
      <c r="CS92" s="294">
        <f t="shared" si="361"/>
        <v>45</v>
      </c>
      <c r="CT92" s="294">
        <f t="shared" si="361"/>
        <v>-1</v>
      </c>
      <c r="CU92" s="82"/>
      <c r="CV92" s="82"/>
      <c r="CW92" s="107">
        <f t="shared" si="362"/>
        <v>0</v>
      </c>
      <c r="CX92" s="294">
        <f t="shared" si="363"/>
        <v>0</v>
      </c>
      <c r="CY92" s="294">
        <f t="shared" si="363"/>
        <v>0</v>
      </c>
      <c r="CZ92" s="294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02"/>
    </row>
    <row r="93" spans="1:117">
      <c r="A93" s="285">
        <v>82</v>
      </c>
      <c r="B93" s="290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22">
        <f t="shared" si="375"/>
        <v>0</v>
      </c>
      <c r="AJ93" s="84"/>
      <c r="AK93" s="84"/>
      <c r="AL93" s="322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22">
        <f t="shared" si="387"/>
        <v>0</v>
      </c>
      <c r="BN93" s="82"/>
      <c r="BO93" s="84"/>
      <c r="BP93" s="322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22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02"/>
    </row>
    <row r="94" spans="1:117" s="312" customFormat="1">
      <c r="A94" s="299">
        <v>83</v>
      </c>
      <c r="B94" s="301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22">
        <f t="shared" si="375"/>
        <v>0</v>
      </c>
      <c r="AJ94" s="86">
        <v>0</v>
      </c>
      <c r="AK94" s="86">
        <v>0</v>
      </c>
      <c r="AL94" s="322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22">
        <f t="shared" si="387"/>
        <v>0</v>
      </c>
      <c r="BN94" s="82">
        <v>0</v>
      </c>
      <c r="BO94" s="86">
        <v>0</v>
      </c>
      <c r="BP94" s="322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22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00">
        <f t="shared" si="361"/>
        <v>0</v>
      </c>
      <c r="CS94" s="300"/>
      <c r="CT94" s="300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00">
        <f t="shared" si="363"/>
        <v>0</v>
      </c>
      <c r="CY94" s="300">
        <f t="shared" si="363"/>
        <v>0</v>
      </c>
      <c r="CZ94" s="300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00">
        <f t="shared" si="366"/>
        <v>0</v>
      </c>
      <c r="DH94" s="300">
        <f t="shared" si="366"/>
        <v>0</v>
      </c>
      <c r="DI94" s="300">
        <f t="shared" si="366"/>
        <v>0</v>
      </c>
      <c r="DJ94" s="300">
        <f t="shared" si="367"/>
        <v>0</v>
      </c>
      <c r="DK94" s="300">
        <f t="shared" si="367"/>
        <v>0</v>
      </c>
      <c r="DL94" s="300">
        <f t="shared" si="367"/>
        <v>0</v>
      </c>
      <c r="DM94" s="291"/>
    </row>
    <row r="95" spans="1:117">
      <c r="A95" s="285">
        <v>84</v>
      </c>
      <c r="B95" s="290" t="s">
        <v>185</v>
      </c>
      <c r="C95" s="319"/>
      <c r="D95" s="319"/>
      <c r="E95" s="103">
        <f t="shared" si="334"/>
        <v>0</v>
      </c>
      <c r="F95" s="319"/>
      <c r="G95" s="319"/>
      <c r="H95" s="103">
        <f t="shared" si="315"/>
        <v>0</v>
      </c>
      <c r="I95" s="319"/>
      <c r="J95" s="319"/>
      <c r="K95" s="103">
        <f t="shared" si="316"/>
        <v>0</v>
      </c>
      <c r="L95" s="319"/>
      <c r="M95" s="319"/>
      <c r="N95" s="103">
        <f t="shared" si="317"/>
        <v>0</v>
      </c>
      <c r="O95" s="319"/>
      <c r="P95" s="319"/>
      <c r="Q95" s="323">
        <v>0</v>
      </c>
      <c r="R95" s="319"/>
      <c r="S95" s="319"/>
      <c r="T95" s="103">
        <f t="shared" si="318"/>
        <v>0</v>
      </c>
      <c r="U95" s="319"/>
      <c r="V95" s="319"/>
      <c r="W95" s="323">
        <v>0</v>
      </c>
      <c r="X95" s="319"/>
      <c r="Y95" s="319"/>
      <c r="Z95" s="103">
        <f t="shared" si="319"/>
        <v>0</v>
      </c>
      <c r="AA95" s="319"/>
      <c r="AB95" s="319"/>
      <c r="AC95" s="103">
        <f t="shared" si="320"/>
        <v>0</v>
      </c>
      <c r="AD95" s="319"/>
      <c r="AE95" s="319"/>
      <c r="AF95" s="103">
        <f t="shared" si="321"/>
        <v>0</v>
      </c>
      <c r="AG95" s="319"/>
      <c r="AH95" s="319"/>
      <c r="AI95" s="322">
        <f t="shared" si="375"/>
        <v>0</v>
      </c>
      <c r="AJ95" s="319"/>
      <c r="AK95" s="319"/>
      <c r="AL95" s="322">
        <f t="shared" si="377"/>
        <v>0</v>
      </c>
      <c r="AM95" s="319"/>
      <c r="AN95" s="319"/>
      <c r="AO95" s="103">
        <f t="shared" si="335"/>
        <v>0</v>
      </c>
      <c r="AP95" s="319"/>
      <c r="AQ95" s="319"/>
      <c r="AR95" s="103">
        <f t="shared" si="322"/>
        <v>0</v>
      </c>
      <c r="AS95" s="319"/>
      <c r="AT95" s="319"/>
      <c r="AU95" s="103">
        <f t="shared" si="323"/>
        <v>0</v>
      </c>
      <c r="AV95" s="319"/>
      <c r="AW95" s="319"/>
      <c r="AX95" s="103">
        <f t="shared" si="324"/>
        <v>0</v>
      </c>
      <c r="AY95" s="319"/>
      <c r="AZ95" s="319"/>
      <c r="BA95" s="103">
        <f t="shared" si="325"/>
        <v>0</v>
      </c>
      <c r="BB95" s="319"/>
      <c r="BC95" s="319"/>
      <c r="BD95" s="103">
        <f t="shared" si="326"/>
        <v>0</v>
      </c>
      <c r="BE95" s="319"/>
      <c r="BF95" s="319"/>
      <c r="BG95" s="103">
        <f t="shared" si="327"/>
        <v>0</v>
      </c>
      <c r="BH95" s="319"/>
      <c r="BI95" s="319"/>
      <c r="BJ95" s="103">
        <f t="shared" si="328"/>
        <v>0</v>
      </c>
      <c r="BK95" s="319"/>
      <c r="BL95" s="319"/>
      <c r="BM95" s="322">
        <f t="shared" si="387"/>
        <v>0</v>
      </c>
      <c r="BN95" s="109"/>
      <c r="BO95" s="319"/>
      <c r="BP95" s="322">
        <f t="shared" si="389"/>
        <v>0</v>
      </c>
      <c r="BQ95" s="319"/>
      <c r="BR95" s="319"/>
      <c r="BS95" s="323">
        <v>0</v>
      </c>
      <c r="BT95" s="319"/>
      <c r="BU95" s="319"/>
      <c r="BV95" s="103">
        <f t="shared" si="368"/>
        <v>0</v>
      </c>
      <c r="BW95" s="319"/>
      <c r="BX95" s="319"/>
      <c r="BY95" s="322">
        <f t="shared" si="391"/>
        <v>0</v>
      </c>
      <c r="BZ95" s="319"/>
      <c r="CA95" s="319"/>
      <c r="CB95" s="103">
        <f t="shared" si="336"/>
        <v>0</v>
      </c>
      <c r="CC95" s="319"/>
      <c r="CD95" s="319"/>
      <c r="CE95" s="103">
        <f t="shared" si="329"/>
        <v>0</v>
      </c>
      <c r="CF95" s="319"/>
      <c r="CG95" s="319"/>
      <c r="CH95" s="103">
        <f t="shared" si="330"/>
        <v>0</v>
      </c>
      <c r="CI95" s="319"/>
      <c r="CJ95" s="319"/>
      <c r="CK95" s="103">
        <f t="shared" si="331"/>
        <v>0</v>
      </c>
      <c r="CL95" s="319"/>
      <c r="CM95" s="319"/>
      <c r="CN95" s="103">
        <f t="shared" si="332"/>
        <v>0</v>
      </c>
      <c r="CO95" s="319"/>
      <c r="CP95" s="319"/>
      <c r="CQ95" s="103">
        <f t="shared" si="333"/>
        <v>0</v>
      </c>
      <c r="CR95" s="294">
        <f t="shared" si="361"/>
        <v>0</v>
      </c>
      <c r="CS95" s="294">
        <f t="shared" si="361"/>
        <v>0</v>
      </c>
      <c r="CT95" s="294">
        <f t="shared" si="361"/>
        <v>0</v>
      </c>
      <c r="CU95" s="82"/>
      <c r="CV95" s="82"/>
      <c r="CW95" s="107">
        <f t="shared" si="362"/>
        <v>0</v>
      </c>
      <c r="CX95" s="294">
        <f t="shared" si="363"/>
        <v>0</v>
      </c>
      <c r="CY95" s="294">
        <f t="shared" si="363"/>
        <v>0</v>
      </c>
      <c r="CZ95" s="294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02"/>
    </row>
    <row r="96" spans="1:117" ht="12.75" customHeight="1">
      <c r="A96" s="285">
        <v>85</v>
      </c>
      <c r="B96" s="290" t="s">
        <v>186</v>
      </c>
      <c r="C96" s="319"/>
      <c r="D96" s="319"/>
      <c r="E96" s="103">
        <f t="shared" si="334"/>
        <v>0</v>
      </c>
      <c r="F96" s="319"/>
      <c r="G96" s="319"/>
      <c r="H96" s="103">
        <f t="shared" si="315"/>
        <v>0</v>
      </c>
      <c r="I96" s="319"/>
      <c r="J96" s="319"/>
      <c r="K96" s="103">
        <f t="shared" si="316"/>
        <v>0</v>
      </c>
      <c r="L96" s="319"/>
      <c r="M96" s="319"/>
      <c r="N96" s="103">
        <f t="shared" si="317"/>
        <v>0</v>
      </c>
      <c r="O96" s="319"/>
      <c r="P96" s="319"/>
      <c r="Q96" s="323">
        <v>0</v>
      </c>
      <c r="R96" s="319"/>
      <c r="S96" s="319"/>
      <c r="T96" s="103">
        <f t="shared" si="318"/>
        <v>0</v>
      </c>
      <c r="U96" s="319"/>
      <c r="V96" s="319"/>
      <c r="W96" s="323">
        <v>0</v>
      </c>
      <c r="X96" s="319"/>
      <c r="Y96" s="319"/>
      <c r="Z96" s="103">
        <f t="shared" si="319"/>
        <v>0</v>
      </c>
      <c r="AA96" s="319"/>
      <c r="AB96" s="319"/>
      <c r="AC96" s="103">
        <f t="shared" si="320"/>
        <v>0</v>
      </c>
      <c r="AD96" s="319"/>
      <c r="AE96" s="319"/>
      <c r="AF96" s="103">
        <f t="shared" si="321"/>
        <v>0</v>
      </c>
      <c r="AG96" s="319"/>
      <c r="AH96" s="319"/>
      <c r="AI96" s="322">
        <f t="shared" si="375"/>
        <v>0</v>
      </c>
      <c r="AJ96" s="319"/>
      <c r="AK96" s="319"/>
      <c r="AL96" s="322">
        <f t="shared" si="377"/>
        <v>0</v>
      </c>
      <c r="AM96" s="319"/>
      <c r="AN96" s="319"/>
      <c r="AO96" s="103">
        <f t="shared" si="335"/>
        <v>0</v>
      </c>
      <c r="AP96" s="319"/>
      <c r="AQ96" s="319"/>
      <c r="AR96" s="103">
        <f t="shared" si="322"/>
        <v>0</v>
      </c>
      <c r="AS96" s="319"/>
      <c r="AT96" s="319"/>
      <c r="AU96" s="103">
        <f t="shared" si="323"/>
        <v>0</v>
      </c>
      <c r="AV96" s="319"/>
      <c r="AW96" s="319"/>
      <c r="AX96" s="103">
        <f t="shared" si="324"/>
        <v>0</v>
      </c>
      <c r="AY96" s="319"/>
      <c r="AZ96" s="319"/>
      <c r="BA96" s="103">
        <f t="shared" si="325"/>
        <v>0</v>
      </c>
      <c r="BB96" s="319"/>
      <c r="BC96" s="319"/>
      <c r="BD96" s="103">
        <f t="shared" si="326"/>
        <v>0</v>
      </c>
      <c r="BE96" s="319"/>
      <c r="BF96" s="319"/>
      <c r="BG96" s="103">
        <f t="shared" si="327"/>
        <v>0</v>
      </c>
      <c r="BH96" s="319"/>
      <c r="BI96" s="319"/>
      <c r="BJ96" s="103">
        <f t="shared" si="328"/>
        <v>0</v>
      </c>
      <c r="BK96" s="319"/>
      <c r="BL96" s="319"/>
      <c r="BM96" s="322">
        <f t="shared" si="387"/>
        <v>0</v>
      </c>
      <c r="BN96" s="109"/>
      <c r="BO96" s="319"/>
      <c r="BP96" s="322">
        <f t="shared" si="389"/>
        <v>0</v>
      </c>
      <c r="BQ96" s="319"/>
      <c r="BR96" s="319"/>
      <c r="BS96" s="323">
        <v>0</v>
      </c>
      <c r="BT96" s="319"/>
      <c r="BU96" s="319"/>
      <c r="BV96" s="103">
        <f t="shared" si="368"/>
        <v>0</v>
      </c>
      <c r="BW96" s="319"/>
      <c r="BX96" s="319"/>
      <c r="BY96" s="322">
        <f t="shared" si="391"/>
        <v>0</v>
      </c>
      <c r="BZ96" s="319"/>
      <c r="CA96" s="319"/>
      <c r="CB96" s="103">
        <f t="shared" si="336"/>
        <v>0</v>
      </c>
      <c r="CC96" s="319"/>
      <c r="CD96" s="319"/>
      <c r="CE96" s="103">
        <f t="shared" si="329"/>
        <v>0</v>
      </c>
      <c r="CF96" s="319"/>
      <c r="CG96" s="319"/>
      <c r="CH96" s="103">
        <f t="shared" si="330"/>
        <v>0</v>
      </c>
      <c r="CI96" s="319"/>
      <c r="CJ96" s="319"/>
      <c r="CK96" s="103">
        <f t="shared" si="331"/>
        <v>0</v>
      </c>
      <c r="CL96" s="319"/>
      <c r="CM96" s="319"/>
      <c r="CN96" s="103">
        <f t="shared" si="332"/>
        <v>0</v>
      </c>
      <c r="CO96" s="319"/>
      <c r="CP96" s="319"/>
      <c r="CQ96" s="103">
        <f t="shared" si="333"/>
        <v>0</v>
      </c>
      <c r="CR96" s="294">
        <f t="shared" si="361"/>
        <v>0</v>
      </c>
      <c r="CS96" s="294">
        <f t="shared" si="361"/>
        <v>0</v>
      </c>
      <c r="CT96" s="294">
        <f t="shared" si="361"/>
        <v>0</v>
      </c>
      <c r="CU96" s="82"/>
      <c r="CV96" s="82"/>
      <c r="CW96" s="107">
        <f t="shared" si="362"/>
        <v>0</v>
      </c>
      <c r="CX96" s="294">
        <f t="shared" si="363"/>
        <v>0</v>
      </c>
      <c r="CY96" s="294">
        <f t="shared" si="363"/>
        <v>0</v>
      </c>
      <c r="CZ96" s="294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02"/>
    </row>
    <row r="97" spans="1:121">
      <c r="A97" s="285">
        <v>86</v>
      </c>
      <c r="B97" s="290" t="s">
        <v>187</v>
      </c>
      <c r="C97" s="319"/>
      <c r="D97" s="319"/>
      <c r="E97" s="103">
        <f t="shared" si="334"/>
        <v>0</v>
      </c>
      <c r="F97" s="319"/>
      <c r="G97" s="319"/>
      <c r="H97" s="103">
        <f t="shared" si="315"/>
        <v>0</v>
      </c>
      <c r="I97" s="319"/>
      <c r="J97" s="319"/>
      <c r="K97" s="103">
        <f t="shared" si="316"/>
        <v>0</v>
      </c>
      <c r="L97" s="319"/>
      <c r="M97" s="319"/>
      <c r="N97" s="103">
        <f t="shared" si="317"/>
        <v>0</v>
      </c>
      <c r="O97" s="319"/>
      <c r="P97" s="319"/>
      <c r="Q97" s="323">
        <v>0</v>
      </c>
      <c r="R97" s="319"/>
      <c r="S97" s="319"/>
      <c r="T97" s="103">
        <f t="shared" si="318"/>
        <v>0</v>
      </c>
      <c r="U97" s="319"/>
      <c r="V97" s="319"/>
      <c r="W97" s="323">
        <v>0</v>
      </c>
      <c r="X97" s="319"/>
      <c r="Y97" s="319"/>
      <c r="Z97" s="103">
        <f t="shared" si="319"/>
        <v>0</v>
      </c>
      <c r="AA97" s="319"/>
      <c r="AB97" s="319"/>
      <c r="AC97" s="103">
        <f>SUM(AB97-AA97)</f>
        <v>0</v>
      </c>
      <c r="AD97" s="319"/>
      <c r="AE97" s="319"/>
      <c r="AF97" s="103">
        <f t="shared" si="321"/>
        <v>0</v>
      </c>
      <c r="AG97" s="319"/>
      <c r="AH97" s="319"/>
      <c r="AI97" s="322">
        <f t="shared" si="375"/>
        <v>0</v>
      </c>
      <c r="AJ97" s="319"/>
      <c r="AK97" s="319"/>
      <c r="AL97" s="322">
        <f t="shared" si="377"/>
        <v>0</v>
      </c>
      <c r="AM97" s="319"/>
      <c r="AN97" s="319"/>
      <c r="AO97" s="103">
        <f t="shared" si="335"/>
        <v>0</v>
      </c>
      <c r="AP97" s="319"/>
      <c r="AQ97" s="319"/>
      <c r="AR97" s="103">
        <f t="shared" si="322"/>
        <v>0</v>
      </c>
      <c r="AS97" s="319"/>
      <c r="AT97" s="319"/>
      <c r="AU97" s="103">
        <f t="shared" si="323"/>
        <v>0</v>
      </c>
      <c r="AV97" s="319"/>
      <c r="AW97" s="319"/>
      <c r="AX97" s="103">
        <f t="shared" si="324"/>
        <v>0</v>
      </c>
      <c r="AY97" s="319"/>
      <c r="AZ97" s="319"/>
      <c r="BA97" s="103">
        <f t="shared" si="325"/>
        <v>0</v>
      </c>
      <c r="BB97" s="319"/>
      <c r="BC97" s="319"/>
      <c r="BD97" s="103">
        <f t="shared" si="326"/>
        <v>0</v>
      </c>
      <c r="BE97" s="319"/>
      <c r="BF97" s="319"/>
      <c r="BG97" s="103">
        <f t="shared" si="327"/>
        <v>0</v>
      </c>
      <c r="BH97" s="319"/>
      <c r="BI97" s="319"/>
      <c r="BJ97" s="103">
        <f t="shared" si="328"/>
        <v>0</v>
      </c>
      <c r="BK97" s="319"/>
      <c r="BL97" s="319"/>
      <c r="BM97" s="322">
        <f t="shared" si="387"/>
        <v>0</v>
      </c>
      <c r="BN97" s="109"/>
      <c r="BO97" s="319"/>
      <c r="BP97" s="322">
        <f t="shared" si="389"/>
        <v>0</v>
      </c>
      <c r="BQ97" s="319"/>
      <c r="BR97" s="319"/>
      <c r="BS97" s="323">
        <v>0</v>
      </c>
      <c r="BT97" s="319"/>
      <c r="BU97" s="319"/>
      <c r="BV97" s="103">
        <f t="shared" si="368"/>
        <v>0</v>
      </c>
      <c r="BW97" s="319"/>
      <c r="BX97" s="319"/>
      <c r="BY97" s="322">
        <f t="shared" si="391"/>
        <v>0</v>
      </c>
      <c r="BZ97" s="319"/>
      <c r="CA97" s="319"/>
      <c r="CB97" s="103">
        <f t="shared" si="336"/>
        <v>0</v>
      </c>
      <c r="CC97" s="319"/>
      <c r="CD97" s="319"/>
      <c r="CE97" s="103">
        <f t="shared" si="329"/>
        <v>0</v>
      </c>
      <c r="CF97" s="319"/>
      <c r="CG97" s="319"/>
      <c r="CH97" s="103">
        <f t="shared" si="330"/>
        <v>0</v>
      </c>
      <c r="CI97" s="319"/>
      <c r="CJ97" s="319"/>
      <c r="CK97" s="103">
        <f t="shared" si="331"/>
        <v>0</v>
      </c>
      <c r="CL97" s="319"/>
      <c r="CM97" s="319"/>
      <c r="CN97" s="103">
        <f t="shared" si="332"/>
        <v>0</v>
      </c>
      <c r="CO97" s="319"/>
      <c r="CP97" s="319"/>
      <c r="CQ97" s="103">
        <f t="shared" si="333"/>
        <v>0</v>
      </c>
      <c r="CR97" s="294">
        <f t="shared" si="361"/>
        <v>0</v>
      </c>
      <c r="CS97" s="294">
        <f t="shared" si="361"/>
        <v>0</v>
      </c>
      <c r="CT97" s="294">
        <f t="shared" si="361"/>
        <v>0</v>
      </c>
      <c r="CU97" s="82"/>
      <c r="CV97" s="82"/>
      <c r="CW97" s="107">
        <f t="shared" si="362"/>
        <v>0</v>
      </c>
      <c r="CX97" s="294">
        <f t="shared" si="363"/>
        <v>0</v>
      </c>
      <c r="CY97" s="294">
        <f t="shared" si="363"/>
        <v>0</v>
      </c>
      <c r="CZ97" s="294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02"/>
    </row>
    <row r="98" spans="1:121">
      <c r="A98" s="285">
        <v>87</v>
      </c>
      <c r="B98" s="290" t="s">
        <v>188</v>
      </c>
      <c r="C98" s="319"/>
      <c r="D98" s="319"/>
      <c r="E98" s="103">
        <f t="shared" si="334"/>
        <v>0</v>
      </c>
      <c r="F98" s="319"/>
      <c r="G98" s="319"/>
      <c r="H98" s="103">
        <f t="shared" si="315"/>
        <v>0</v>
      </c>
      <c r="I98" s="319"/>
      <c r="J98" s="319"/>
      <c r="K98" s="103">
        <f t="shared" si="316"/>
        <v>0</v>
      </c>
      <c r="L98" s="319"/>
      <c r="M98" s="319"/>
      <c r="N98" s="103">
        <f t="shared" si="317"/>
        <v>0</v>
      </c>
      <c r="O98" s="319"/>
      <c r="P98" s="319"/>
      <c r="Q98" s="323">
        <v>0</v>
      </c>
      <c r="R98" s="319"/>
      <c r="S98" s="319"/>
      <c r="T98" s="103">
        <f t="shared" si="318"/>
        <v>0</v>
      </c>
      <c r="U98" s="319"/>
      <c r="V98" s="319"/>
      <c r="W98" s="323">
        <v>0</v>
      </c>
      <c r="X98" s="319"/>
      <c r="Y98" s="319"/>
      <c r="Z98" s="103">
        <f t="shared" si="319"/>
        <v>0</v>
      </c>
      <c r="AA98" s="319"/>
      <c r="AB98" s="319"/>
      <c r="AC98" s="103">
        <f t="shared" si="320"/>
        <v>0</v>
      </c>
      <c r="AD98" s="319"/>
      <c r="AE98" s="319"/>
      <c r="AF98" s="103">
        <f t="shared" si="321"/>
        <v>0</v>
      </c>
      <c r="AG98" s="319"/>
      <c r="AH98" s="319"/>
      <c r="AI98" s="322">
        <f t="shared" si="375"/>
        <v>0</v>
      </c>
      <c r="AJ98" s="319"/>
      <c r="AK98" s="319"/>
      <c r="AL98" s="322">
        <f t="shared" si="377"/>
        <v>0</v>
      </c>
      <c r="AM98" s="319"/>
      <c r="AN98" s="319"/>
      <c r="AO98" s="103">
        <f t="shared" si="335"/>
        <v>0</v>
      </c>
      <c r="AP98" s="319"/>
      <c r="AQ98" s="319"/>
      <c r="AR98" s="103">
        <f t="shared" si="322"/>
        <v>0</v>
      </c>
      <c r="AS98" s="319"/>
      <c r="AT98" s="319"/>
      <c r="AU98" s="103">
        <f t="shared" si="323"/>
        <v>0</v>
      </c>
      <c r="AV98" s="319"/>
      <c r="AW98" s="319"/>
      <c r="AX98" s="103">
        <f t="shared" si="324"/>
        <v>0</v>
      </c>
      <c r="AY98" s="319"/>
      <c r="AZ98" s="319"/>
      <c r="BA98" s="103">
        <f t="shared" si="325"/>
        <v>0</v>
      </c>
      <c r="BB98" s="319"/>
      <c r="BC98" s="319"/>
      <c r="BD98" s="103">
        <f t="shared" si="326"/>
        <v>0</v>
      </c>
      <c r="BE98" s="319"/>
      <c r="BF98" s="319"/>
      <c r="BG98" s="103">
        <f t="shared" si="327"/>
        <v>0</v>
      </c>
      <c r="BH98" s="319"/>
      <c r="BI98" s="319"/>
      <c r="BJ98" s="103">
        <f t="shared" si="328"/>
        <v>0</v>
      </c>
      <c r="BK98" s="319"/>
      <c r="BL98" s="319"/>
      <c r="BM98" s="322">
        <f t="shared" si="387"/>
        <v>0</v>
      </c>
      <c r="BN98" s="109"/>
      <c r="BO98" s="319"/>
      <c r="BP98" s="322">
        <f t="shared" si="389"/>
        <v>0</v>
      </c>
      <c r="BQ98" s="319"/>
      <c r="BR98" s="319"/>
      <c r="BS98" s="323">
        <v>0</v>
      </c>
      <c r="BT98" s="319"/>
      <c r="BU98" s="319"/>
      <c r="BV98" s="103">
        <f t="shared" si="368"/>
        <v>0</v>
      </c>
      <c r="BW98" s="319"/>
      <c r="BX98" s="319"/>
      <c r="BY98" s="322">
        <f t="shared" si="391"/>
        <v>0</v>
      </c>
      <c r="BZ98" s="319"/>
      <c r="CA98" s="319"/>
      <c r="CB98" s="103">
        <f t="shared" si="336"/>
        <v>0</v>
      </c>
      <c r="CC98" s="319"/>
      <c r="CD98" s="319"/>
      <c r="CE98" s="103">
        <f t="shared" si="329"/>
        <v>0</v>
      </c>
      <c r="CF98" s="319"/>
      <c r="CG98" s="319"/>
      <c r="CH98" s="103">
        <f t="shared" si="330"/>
        <v>0</v>
      </c>
      <c r="CI98" s="319"/>
      <c r="CJ98" s="319"/>
      <c r="CK98" s="103">
        <f t="shared" si="331"/>
        <v>0</v>
      </c>
      <c r="CL98" s="319"/>
      <c r="CM98" s="319"/>
      <c r="CN98" s="103">
        <f t="shared" si="332"/>
        <v>0</v>
      </c>
      <c r="CO98" s="319"/>
      <c r="CP98" s="319"/>
      <c r="CQ98" s="103">
        <f t="shared" si="333"/>
        <v>0</v>
      </c>
      <c r="CR98" s="294">
        <f t="shared" si="361"/>
        <v>0</v>
      </c>
      <c r="CS98" s="294">
        <f t="shared" si="361"/>
        <v>0</v>
      </c>
      <c r="CT98" s="294">
        <f t="shared" si="361"/>
        <v>0</v>
      </c>
      <c r="CU98" s="82"/>
      <c r="CV98" s="82"/>
      <c r="CW98" s="107">
        <f t="shared" si="362"/>
        <v>0</v>
      </c>
      <c r="CX98" s="294">
        <f t="shared" si="363"/>
        <v>0</v>
      </c>
      <c r="CY98" s="294">
        <f t="shared" si="363"/>
        <v>0</v>
      </c>
      <c r="CZ98" s="294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02"/>
    </row>
    <row r="99" spans="1:121" s="312" customFormat="1">
      <c r="A99" s="299">
        <v>88</v>
      </c>
      <c r="B99" s="310" t="s">
        <v>125</v>
      </c>
      <c r="C99" s="163">
        <f t="shared" ref="C99:D99" si="401">SUM(C100:C107)</f>
        <v>0</v>
      </c>
      <c r="D99" s="163">
        <f t="shared" si="401"/>
        <v>0</v>
      </c>
      <c r="E99" s="163">
        <f t="shared" ref="E99:BP99" si="402">SUM(E100:E107)</f>
        <v>0</v>
      </c>
      <c r="F99" s="163">
        <f t="shared" si="402"/>
        <v>0</v>
      </c>
      <c r="G99" s="163">
        <f t="shared" si="402"/>
        <v>0</v>
      </c>
      <c r="H99" s="103">
        <f t="shared" si="315"/>
        <v>0</v>
      </c>
      <c r="I99" s="163">
        <f t="shared" ref="I99:J99" si="403">SUM(I100:I107)</f>
        <v>0</v>
      </c>
      <c r="J99" s="163">
        <f t="shared" si="403"/>
        <v>0</v>
      </c>
      <c r="K99" s="103">
        <f t="shared" si="316"/>
        <v>0</v>
      </c>
      <c r="L99" s="163">
        <f t="shared" ref="L99:M99" si="404">SUM(L100:L107)</f>
        <v>0</v>
      </c>
      <c r="M99" s="163">
        <f t="shared" si="404"/>
        <v>0</v>
      </c>
      <c r="N99" s="103">
        <f t="shared" si="317"/>
        <v>0</v>
      </c>
      <c r="O99" s="163">
        <f t="shared" si="402"/>
        <v>0</v>
      </c>
      <c r="P99" s="163">
        <f t="shared" si="402"/>
        <v>0</v>
      </c>
      <c r="Q99" s="163">
        <f t="shared" si="402"/>
        <v>0</v>
      </c>
      <c r="R99" s="163">
        <f t="shared" si="402"/>
        <v>0</v>
      </c>
      <c r="S99" s="163">
        <f t="shared" si="402"/>
        <v>0</v>
      </c>
      <c r="T99" s="103">
        <f t="shared" si="318"/>
        <v>0</v>
      </c>
      <c r="U99" s="163">
        <f t="shared" si="402"/>
        <v>0</v>
      </c>
      <c r="V99" s="163">
        <f t="shared" si="402"/>
        <v>0</v>
      </c>
      <c r="W99" s="163">
        <f t="shared" si="402"/>
        <v>0</v>
      </c>
      <c r="X99" s="163">
        <f t="shared" si="402"/>
        <v>0</v>
      </c>
      <c r="Y99" s="163">
        <f t="shared" si="402"/>
        <v>0</v>
      </c>
      <c r="Z99" s="103">
        <f t="shared" si="319"/>
        <v>0</v>
      </c>
      <c r="AA99" s="163">
        <f t="shared" si="402"/>
        <v>0</v>
      </c>
      <c r="AB99" s="163">
        <f t="shared" si="402"/>
        <v>0</v>
      </c>
      <c r="AC99" s="103">
        <f t="shared" si="320"/>
        <v>0</v>
      </c>
      <c r="AD99" s="163">
        <f t="shared" si="402"/>
        <v>0</v>
      </c>
      <c r="AE99" s="163">
        <f t="shared" si="402"/>
        <v>0</v>
      </c>
      <c r="AF99" s="103">
        <f t="shared" si="321"/>
        <v>0</v>
      </c>
      <c r="AG99" s="163">
        <f t="shared" si="402"/>
        <v>0</v>
      </c>
      <c r="AH99" s="163">
        <f t="shared" si="402"/>
        <v>0</v>
      </c>
      <c r="AI99" s="163">
        <f t="shared" si="402"/>
        <v>0</v>
      </c>
      <c r="AJ99" s="163">
        <f t="shared" si="402"/>
        <v>0</v>
      </c>
      <c r="AK99" s="163">
        <f t="shared" si="402"/>
        <v>0</v>
      </c>
      <c r="AL99" s="163">
        <f t="shared" si="402"/>
        <v>0</v>
      </c>
      <c r="AM99" s="163">
        <f t="shared" si="402"/>
        <v>0</v>
      </c>
      <c r="AN99" s="163">
        <f t="shared" si="402"/>
        <v>0</v>
      </c>
      <c r="AO99" s="103">
        <f t="shared" si="335"/>
        <v>0</v>
      </c>
      <c r="AP99" s="163">
        <f t="shared" si="402"/>
        <v>0</v>
      </c>
      <c r="AQ99" s="163">
        <f t="shared" si="402"/>
        <v>0</v>
      </c>
      <c r="AR99" s="103">
        <f t="shared" si="322"/>
        <v>0</v>
      </c>
      <c r="AS99" s="163">
        <f t="shared" si="402"/>
        <v>0</v>
      </c>
      <c r="AT99" s="163">
        <f t="shared" si="402"/>
        <v>0</v>
      </c>
      <c r="AU99" s="103">
        <f t="shared" si="323"/>
        <v>0</v>
      </c>
      <c r="AV99" s="163">
        <f t="shared" si="402"/>
        <v>0</v>
      </c>
      <c r="AW99" s="163">
        <f t="shared" si="402"/>
        <v>0</v>
      </c>
      <c r="AX99" s="103">
        <f t="shared" si="324"/>
        <v>0</v>
      </c>
      <c r="AY99" s="163">
        <f t="shared" si="402"/>
        <v>0</v>
      </c>
      <c r="AZ99" s="163">
        <f t="shared" si="402"/>
        <v>0</v>
      </c>
      <c r="BA99" s="103">
        <f t="shared" si="325"/>
        <v>0</v>
      </c>
      <c r="BB99" s="163">
        <f t="shared" si="402"/>
        <v>0</v>
      </c>
      <c r="BC99" s="163">
        <f t="shared" si="402"/>
        <v>0</v>
      </c>
      <c r="BD99" s="103">
        <f t="shared" si="326"/>
        <v>0</v>
      </c>
      <c r="BE99" s="163">
        <f t="shared" si="402"/>
        <v>0</v>
      </c>
      <c r="BF99" s="163">
        <f t="shared" si="402"/>
        <v>0</v>
      </c>
      <c r="BG99" s="103">
        <f t="shared" si="327"/>
        <v>0</v>
      </c>
      <c r="BH99" s="163">
        <f t="shared" si="402"/>
        <v>0</v>
      </c>
      <c r="BI99" s="163">
        <f t="shared" si="402"/>
        <v>0</v>
      </c>
      <c r="BJ99" s="103">
        <f t="shared" si="328"/>
        <v>0</v>
      </c>
      <c r="BK99" s="163">
        <f t="shared" si="402"/>
        <v>0</v>
      </c>
      <c r="BL99" s="163">
        <f t="shared" si="402"/>
        <v>0</v>
      </c>
      <c r="BM99" s="163">
        <f t="shared" si="402"/>
        <v>0</v>
      </c>
      <c r="BN99" s="109">
        <f t="shared" si="402"/>
        <v>0</v>
      </c>
      <c r="BO99" s="163">
        <f t="shared" si="402"/>
        <v>0</v>
      </c>
      <c r="BP99" s="163">
        <f t="shared" si="402"/>
        <v>0</v>
      </c>
      <c r="BQ99" s="163">
        <f t="shared" ref="BQ99:CP99" si="405">SUM(BQ100:BQ107)</f>
        <v>0</v>
      </c>
      <c r="BR99" s="163">
        <f t="shared" si="405"/>
        <v>0</v>
      </c>
      <c r="BS99" s="163">
        <f t="shared" si="405"/>
        <v>0</v>
      </c>
      <c r="BT99" s="163">
        <f t="shared" si="405"/>
        <v>0</v>
      </c>
      <c r="BU99" s="163">
        <f t="shared" si="405"/>
        <v>0</v>
      </c>
      <c r="BV99" s="163">
        <f t="shared" si="405"/>
        <v>0</v>
      </c>
      <c r="BW99" s="163">
        <f t="shared" si="405"/>
        <v>0</v>
      </c>
      <c r="BX99" s="163">
        <f t="shared" si="405"/>
        <v>0</v>
      </c>
      <c r="BY99" s="163">
        <f t="shared" si="405"/>
        <v>0</v>
      </c>
      <c r="BZ99" s="163">
        <f t="shared" si="405"/>
        <v>0</v>
      </c>
      <c r="CA99" s="163">
        <f t="shared" si="405"/>
        <v>0</v>
      </c>
      <c r="CB99" s="103">
        <f t="shared" si="336"/>
        <v>0</v>
      </c>
      <c r="CC99" s="163">
        <f t="shared" si="405"/>
        <v>0</v>
      </c>
      <c r="CD99" s="163">
        <f t="shared" si="405"/>
        <v>0</v>
      </c>
      <c r="CE99" s="103">
        <f t="shared" si="329"/>
        <v>0</v>
      </c>
      <c r="CF99" s="163">
        <f t="shared" si="405"/>
        <v>0</v>
      </c>
      <c r="CG99" s="163">
        <f t="shared" si="405"/>
        <v>0</v>
      </c>
      <c r="CH99" s="103">
        <f t="shared" si="330"/>
        <v>0</v>
      </c>
      <c r="CI99" s="163">
        <f t="shared" si="405"/>
        <v>0</v>
      </c>
      <c r="CJ99" s="163">
        <f t="shared" si="405"/>
        <v>0</v>
      </c>
      <c r="CK99" s="103">
        <f t="shared" si="331"/>
        <v>0</v>
      </c>
      <c r="CL99" s="163">
        <f t="shared" si="405"/>
        <v>0</v>
      </c>
      <c r="CM99" s="163">
        <f t="shared" si="405"/>
        <v>0</v>
      </c>
      <c r="CN99" s="103">
        <f t="shared" si="332"/>
        <v>0</v>
      </c>
      <c r="CO99" s="163">
        <f t="shared" si="405"/>
        <v>0</v>
      </c>
      <c r="CP99" s="163">
        <f t="shared" si="405"/>
        <v>0</v>
      </c>
      <c r="CQ99" s="103">
        <f t="shared" si="333"/>
        <v>0</v>
      </c>
      <c r="CR99" s="306">
        <f t="shared" si="361"/>
        <v>0</v>
      </c>
      <c r="CS99" s="306">
        <f t="shared" si="361"/>
        <v>0</v>
      </c>
      <c r="CT99" s="306">
        <f t="shared" si="361"/>
        <v>0</v>
      </c>
      <c r="CU99" s="300">
        <f>SUM(CU100:CU107)</f>
        <v>0</v>
      </c>
      <c r="CV99" s="300">
        <f>SUM(CV100:CV107)</f>
        <v>0</v>
      </c>
      <c r="CW99" s="103">
        <f t="shared" si="362"/>
        <v>0</v>
      </c>
      <c r="CX99" s="306">
        <f t="shared" si="363"/>
        <v>0</v>
      </c>
      <c r="CY99" s="306">
        <f t="shared" si="363"/>
        <v>0</v>
      </c>
      <c r="CZ99" s="306">
        <f t="shared" si="363"/>
        <v>0</v>
      </c>
      <c r="DA99" s="300">
        <f>SUM(DA100:DA107)</f>
        <v>0</v>
      </c>
      <c r="DB99" s="300">
        <f>SUM(DB100:DB107)</f>
        <v>0</v>
      </c>
      <c r="DC99" s="103">
        <f t="shared" si="364"/>
        <v>0</v>
      </c>
      <c r="DD99" s="300">
        <f>SUM(DD100:DD107)</f>
        <v>0</v>
      </c>
      <c r="DE99" s="300">
        <f>SUM(DE100:DE107)</f>
        <v>0</v>
      </c>
      <c r="DF99" s="103">
        <f t="shared" si="365"/>
        <v>0</v>
      </c>
      <c r="DG99" s="300">
        <f t="shared" si="366"/>
        <v>0</v>
      </c>
      <c r="DH99" s="300">
        <f t="shared" si="366"/>
        <v>0</v>
      </c>
      <c r="DI99" s="300">
        <f t="shared" si="366"/>
        <v>0</v>
      </c>
      <c r="DJ99" s="300">
        <f t="shared" si="367"/>
        <v>0</v>
      </c>
      <c r="DK99" s="300">
        <f t="shared" si="367"/>
        <v>0</v>
      </c>
      <c r="DL99" s="300">
        <f t="shared" si="367"/>
        <v>0</v>
      </c>
      <c r="DM99" s="291"/>
    </row>
    <row r="100" spans="1:121" s="36" customFormat="1" ht="12" customHeight="1">
      <c r="A100" s="285">
        <v>89</v>
      </c>
      <c r="B100" s="290" t="s">
        <v>189</v>
      </c>
      <c r="C100" s="319"/>
      <c r="D100" s="319"/>
      <c r="E100" s="103">
        <f t="shared" si="334"/>
        <v>0</v>
      </c>
      <c r="F100" s="319"/>
      <c r="G100" s="319"/>
      <c r="H100" s="103">
        <f t="shared" si="315"/>
        <v>0</v>
      </c>
      <c r="I100" s="319"/>
      <c r="J100" s="319"/>
      <c r="K100" s="103">
        <f t="shared" si="316"/>
        <v>0</v>
      </c>
      <c r="L100" s="325"/>
      <c r="M100" s="325"/>
      <c r="N100" s="103">
        <f t="shared" si="317"/>
        <v>0</v>
      </c>
      <c r="O100" s="325"/>
      <c r="P100" s="325"/>
      <c r="Q100" s="323">
        <v>0</v>
      </c>
      <c r="R100" s="325"/>
      <c r="S100" s="325"/>
      <c r="T100" s="103">
        <f t="shared" si="318"/>
        <v>0</v>
      </c>
      <c r="U100" s="325"/>
      <c r="V100" s="325"/>
      <c r="W100" s="323">
        <v>0</v>
      </c>
      <c r="X100" s="325"/>
      <c r="Y100" s="325"/>
      <c r="Z100" s="103">
        <f t="shared" si="319"/>
        <v>0</v>
      </c>
      <c r="AA100" s="325"/>
      <c r="AB100" s="325"/>
      <c r="AC100" s="103">
        <f t="shared" si="320"/>
        <v>0</v>
      </c>
      <c r="AD100" s="325"/>
      <c r="AE100" s="325"/>
      <c r="AF100" s="103">
        <f t="shared" si="321"/>
        <v>0</v>
      </c>
      <c r="AG100" s="325"/>
      <c r="AH100" s="325"/>
      <c r="AI100" s="322">
        <f t="shared" si="375"/>
        <v>0</v>
      </c>
      <c r="AJ100" s="325"/>
      <c r="AK100" s="325"/>
      <c r="AL100" s="322">
        <f t="shared" si="377"/>
        <v>0</v>
      </c>
      <c r="AM100" s="325"/>
      <c r="AN100" s="325"/>
      <c r="AO100" s="103">
        <f t="shared" si="335"/>
        <v>0</v>
      </c>
      <c r="AP100" s="325"/>
      <c r="AQ100" s="325"/>
      <c r="AR100" s="103">
        <f t="shared" si="322"/>
        <v>0</v>
      </c>
      <c r="AS100" s="325"/>
      <c r="AT100" s="325"/>
      <c r="AU100" s="103">
        <f t="shared" si="323"/>
        <v>0</v>
      </c>
      <c r="AV100" s="325"/>
      <c r="AW100" s="325"/>
      <c r="AX100" s="103">
        <f t="shared" si="324"/>
        <v>0</v>
      </c>
      <c r="AY100" s="325"/>
      <c r="AZ100" s="325"/>
      <c r="BA100" s="103">
        <f t="shared" si="325"/>
        <v>0</v>
      </c>
      <c r="BB100" s="325"/>
      <c r="BC100" s="325"/>
      <c r="BD100" s="103">
        <f t="shared" si="326"/>
        <v>0</v>
      </c>
      <c r="BE100" s="325"/>
      <c r="BF100" s="325"/>
      <c r="BG100" s="103">
        <f t="shared" si="327"/>
        <v>0</v>
      </c>
      <c r="BH100" s="325"/>
      <c r="BI100" s="325"/>
      <c r="BJ100" s="103">
        <f t="shared" si="328"/>
        <v>0</v>
      </c>
      <c r="BK100" s="325"/>
      <c r="BL100" s="325"/>
      <c r="BM100" s="322">
        <f t="shared" si="387"/>
        <v>0</v>
      </c>
      <c r="BN100" s="150"/>
      <c r="BO100" s="325"/>
      <c r="BP100" s="322">
        <f t="shared" si="389"/>
        <v>0</v>
      </c>
      <c r="BQ100" s="325"/>
      <c r="BR100" s="325"/>
      <c r="BS100" s="323">
        <v>0</v>
      </c>
      <c r="BT100" s="325"/>
      <c r="BU100" s="325"/>
      <c r="BV100" s="103">
        <f t="shared" si="368"/>
        <v>0</v>
      </c>
      <c r="BW100" s="325"/>
      <c r="BX100" s="325"/>
      <c r="BY100" s="322">
        <f t="shared" si="391"/>
        <v>0</v>
      </c>
      <c r="BZ100" s="325"/>
      <c r="CA100" s="325"/>
      <c r="CB100" s="103">
        <f t="shared" si="336"/>
        <v>0</v>
      </c>
      <c r="CC100" s="325"/>
      <c r="CD100" s="325"/>
      <c r="CE100" s="103">
        <f t="shared" si="329"/>
        <v>0</v>
      </c>
      <c r="CF100" s="325"/>
      <c r="CG100" s="325"/>
      <c r="CH100" s="103">
        <f t="shared" si="330"/>
        <v>0</v>
      </c>
      <c r="CI100" s="325"/>
      <c r="CJ100" s="325"/>
      <c r="CK100" s="103">
        <f t="shared" si="331"/>
        <v>0</v>
      </c>
      <c r="CL100" s="325"/>
      <c r="CM100" s="325"/>
      <c r="CN100" s="103">
        <f t="shared" si="332"/>
        <v>0</v>
      </c>
      <c r="CO100" s="325"/>
      <c r="CP100" s="319"/>
      <c r="CQ100" s="103">
        <f t="shared" si="333"/>
        <v>0</v>
      </c>
      <c r="CR100" s="294">
        <f t="shared" si="361"/>
        <v>0</v>
      </c>
      <c r="CS100" s="294">
        <f t="shared" si="361"/>
        <v>0</v>
      </c>
      <c r="CT100" s="294">
        <f t="shared" si="361"/>
        <v>0</v>
      </c>
      <c r="CU100" s="124"/>
      <c r="CV100" s="124"/>
      <c r="CW100" s="107">
        <f t="shared" si="362"/>
        <v>0</v>
      </c>
      <c r="CX100" s="294">
        <f t="shared" si="363"/>
        <v>0</v>
      </c>
      <c r="CY100" s="294">
        <f t="shared" si="363"/>
        <v>0</v>
      </c>
      <c r="CZ100" s="294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02"/>
      <c r="DN100" s="59"/>
      <c r="DO100" s="59"/>
      <c r="DP100" s="59"/>
      <c r="DQ100" s="59"/>
    </row>
    <row r="101" spans="1:121">
      <c r="A101" s="285">
        <v>90</v>
      </c>
      <c r="B101" s="290" t="s">
        <v>190</v>
      </c>
      <c r="C101" s="319"/>
      <c r="D101" s="319"/>
      <c r="E101" s="103">
        <f t="shared" si="334"/>
        <v>0</v>
      </c>
      <c r="F101" s="319"/>
      <c r="G101" s="319"/>
      <c r="H101" s="103">
        <f t="shared" si="315"/>
        <v>0</v>
      </c>
      <c r="I101" s="319"/>
      <c r="J101" s="319"/>
      <c r="K101" s="103">
        <f t="shared" si="316"/>
        <v>0</v>
      </c>
      <c r="L101" s="325"/>
      <c r="M101" s="325"/>
      <c r="N101" s="103">
        <f t="shared" si="317"/>
        <v>0</v>
      </c>
      <c r="O101" s="325"/>
      <c r="P101" s="325"/>
      <c r="Q101" s="323">
        <v>0</v>
      </c>
      <c r="R101" s="325"/>
      <c r="S101" s="319"/>
      <c r="T101" s="103">
        <f t="shared" si="318"/>
        <v>0</v>
      </c>
      <c r="U101" s="325"/>
      <c r="V101" s="325"/>
      <c r="W101" s="323">
        <v>0</v>
      </c>
      <c r="X101" s="325"/>
      <c r="Y101" s="325"/>
      <c r="Z101" s="103">
        <f t="shared" si="319"/>
        <v>0</v>
      </c>
      <c r="AA101" s="325"/>
      <c r="AB101" s="325"/>
      <c r="AC101" s="103">
        <f t="shared" si="320"/>
        <v>0</v>
      </c>
      <c r="AD101" s="325"/>
      <c r="AE101" s="325"/>
      <c r="AF101" s="103">
        <f t="shared" si="321"/>
        <v>0</v>
      </c>
      <c r="AG101" s="325"/>
      <c r="AH101" s="325"/>
      <c r="AI101" s="322">
        <f t="shared" si="375"/>
        <v>0</v>
      </c>
      <c r="AJ101" s="325"/>
      <c r="AK101" s="325"/>
      <c r="AL101" s="322">
        <f t="shared" si="377"/>
        <v>0</v>
      </c>
      <c r="AM101" s="325"/>
      <c r="AN101" s="325"/>
      <c r="AO101" s="103">
        <f t="shared" si="335"/>
        <v>0</v>
      </c>
      <c r="AP101" s="325"/>
      <c r="AQ101" s="325"/>
      <c r="AR101" s="103">
        <f t="shared" si="322"/>
        <v>0</v>
      </c>
      <c r="AS101" s="325"/>
      <c r="AT101" s="325"/>
      <c r="AU101" s="103">
        <f t="shared" si="323"/>
        <v>0</v>
      </c>
      <c r="AV101" s="325"/>
      <c r="AW101" s="325"/>
      <c r="AX101" s="103">
        <f t="shared" si="324"/>
        <v>0</v>
      </c>
      <c r="AY101" s="325"/>
      <c r="AZ101" s="325"/>
      <c r="BA101" s="103">
        <f t="shared" si="325"/>
        <v>0</v>
      </c>
      <c r="BB101" s="325"/>
      <c r="BC101" s="325"/>
      <c r="BD101" s="103">
        <f t="shared" si="326"/>
        <v>0</v>
      </c>
      <c r="BE101" s="325"/>
      <c r="BF101" s="325"/>
      <c r="BG101" s="103">
        <f t="shared" si="327"/>
        <v>0</v>
      </c>
      <c r="BH101" s="325"/>
      <c r="BI101" s="325"/>
      <c r="BJ101" s="103">
        <f t="shared" si="328"/>
        <v>0</v>
      </c>
      <c r="BK101" s="325"/>
      <c r="BL101" s="325"/>
      <c r="BM101" s="322">
        <f t="shared" si="387"/>
        <v>0</v>
      </c>
      <c r="BN101" s="150"/>
      <c r="BO101" s="325"/>
      <c r="BP101" s="322">
        <f t="shared" si="389"/>
        <v>0</v>
      </c>
      <c r="BQ101" s="325"/>
      <c r="BR101" s="325"/>
      <c r="BS101" s="323">
        <v>0</v>
      </c>
      <c r="BT101" s="325"/>
      <c r="BU101" s="325"/>
      <c r="BV101" s="103">
        <f t="shared" si="368"/>
        <v>0</v>
      </c>
      <c r="BW101" s="319"/>
      <c r="BX101" s="319"/>
      <c r="BY101" s="322">
        <f t="shared" si="391"/>
        <v>0</v>
      </c>
      <c r="BZ101" s="325"/>
      <c r="CA101" s="325"/>
      <c r="CB101" s="103">
        <f t="shared" si="336"/>
        <v>0</v>
      </c>
      <c r="CC101" s="325"/>
      <c r="CD101" s="325"/>
      <c r="CE101" s="103">
        <f t="shared" si="329"/>
        <v>0</v>
      </c>
      <c r="CF101" s="325"/>
      <c r="CG101" s="325"/>
      <c r="CH101" s="103">
        <f t="shared" si="330"/>
        <v>0</v>
      </c>
      <c r="CI101" s="325"/>
      <c r="CJ101" s="325"/>
      <c r="CK101" s="103">
        <f t="shared" si="331"/>
        <v>0</v>
      </c>
      <c r="CL101" s="325"/>
      <c r="CM101" s="325"/>
      <c r="CN101" s="103">
        <f t="shared" si="332"/>
        <v>0</v>
      </c>
      <c r="CO101" s="325"/>
      <c r="CP101" s="325"/>
      <c r="CQ101" s="103">
        <f t="shared" si="333"/>
        <v>0</v>
      </c>
      <c r="CR101" s="294">
        <f t="shared" si="361"/>
        <v>0</v>
      </c>
      <c r="CS101" s="294">
        <f>SUM(D101+G101+J101+M101+P101+S101+V101+Y101+AB101+AE101+AH101+AK101+AN101+AQ101+AT101+AW101+AZ101+BC101+BF101+BI101+BL101+BO101+BR101+BU101+BX101+CA101+CD101+CG101+CJ101+CM101+CP101)</f>
        <v>0</v>
      </c>
      <c r="CT101" s="294">
        <f t="shared" si="361"/>
        <v>0</v>
      </c>
      <c r="CU101" s="124"/>
      <c r="CV101" s="124"/>
      <c r="CW101" s="107">
        <f t="shared" si="362"/>
        <v>0</v>
      </c>
      <c r="CX101" s="294">
        <f t="shared" si="363"/>
        <v>0</v>
      </c>
      <c r="CY101" s="294">
        <f t="shared" si="363"/>
        <v>0</v>
      </c>
      <c r="CZ101" s="294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02"/>
    </row>
    <row r="102" spans="1:121" ht="13.5" customHeight="1">
      <c r="A102" s="285">
        <v>91</v>
      </c>
      <c r="B102" s="290" t="s">
        <v>191</v>
      </c>
      <c r="C102" s="319"/>
      <c r="D102" s="319"/>
      <c r="E102" s="103">
        <f t="shared" si="334"/>
        <v>0</v>
      </c>
      <c r="F102" s="325"/>
      <c r="G102" s="325"/>
      <c r="H102" s="103">
        <f t="shared" si="315"/>
        <v>0</v>
      </c>
      <c r="I102" s="325"/>
      <c r="J102" s="325"/>
      <c r="K102" s="103">
        <f t="shared" si="316"/>
        <v>0</v>
      </c>
      <c r="L102" s="325"/>
      <c r="M102" s="325"/>
      <c r="N102" s="103">
        <f t="shared" si="317"/>
        <v>0</v>
      </c>
      <c r="O102" s="325"/>
      <c r="P102" s="325"/>
      <c r="Q102" s="323">
        <v>0</v>
      </c>
      <c r="R102" s="325"/>
      <c r="S102" s="319"/>
      <c r="T102" s="103">
        <f t="shared" si="318"/>
        <v>0</v>
      </c>
      <c r="U102" s="325"/>
      <c r="V102" s="325"/>
      <c r="W102" s="323">
        <v>0</v>
      </c>
      <c r="X102" s="325"/>
      <c r="Y102" s="325"/>
      <c r="Z102" s="103">
        <f t="shared" si="319"/>
        <v>0</v>
      </c>
      <c r="AA102" s="319"/>
      <c r="AB102" s="319"/>
      <c r="AC102" s="103">
        <f t="shared" si="320"/>
        <v>0</v>
      </c>
      <c r="AD102" s="325"/>
      <c r="AE102" s="325"/>
      <c r="AF102" s="103">
        <f t="shared" si="321"/>
        <v>0</v>
      </c>
      <c r="AG102" s="325"/>
      <c r="AH102" s="319"/>
      <c r="AI102" s="322">
        <f t="shared" si="375"/>
        <v>0</v>
      </c>
      <c r="AJ102" s="325"/>
      <c r="AK102" s="319"/>
      <c r="AL102" s="322">
        <f t="shared" si="377"/>
        <v>0</v>
      </c>
      <c r="AM102" s="325"/>
      <c r="AN102" s="325"/>
      <c r="AO102" s="103">
        <f t="shared" si="335"/>
        <v>0</v>
      </c>
      <c r="AP102" s="325"/>
      <c r="AQ102" s="319"/>
      <c r="AR102" s="103">
        <f t="shared" si="322"/>
        <v>0</v>
      </c>
      <c r="AS102" s="325"/>
      <c r="AT102" s="325"/>
      <c r="AU102" s="103">
        <f t="shared" si="323"/>
        <v>0</v>
      </c>
      <c r="AV102" s="319"/>
      <c r="AW102" s="319"/>
      <c r="AX102" s="103">
        <f t="shared" si="324"/>
        <v>0</v>
      </c>
      <c r="AY102" s="319"/>
      <c r="AZ102" s="319"/>
      <c r="BA102" s="103">
        <f t="shared" si="325"/>
        <v>0</v>
      </c>
      <c r="BB102" s="325"/>
      <c r="BC102" s="319"/>
      <c r="BD102" s="103">
        <f t="shared" si="326"/>
        <v>0</v>
      </c>
      <c r="BE102" s="325"/>
      <c r="BF102" s="319"/>
      <c r="BG102" s="103">
        <f t="shared" si="327"/>
        <v>0</v>
      </c>
      <c r="BH102" s="325"/>
      <c r="BI102" s="325"/>
      <c r="BJ102" s="103">
        <f t="shared" si="328"/>
        <v>0</v>
      </c>
      <c r="BK102" s="325"/>
      <c r="BL102" s="325"/>
      <c r="BM102" s="322">
        <f t="shared" si="387"/>
        <v>0</v>
      </c>
      <c r="BN102" s="150"/>
      <c r="BO102" s="319"/>
      <c r="BP102" s="322">
        <f t="shared" si="389"/>
        <v>0</v>
      </c>
      <c r="BQ102" s="325"/>
      <c r="BR102" s="325"/>
      <c r="BS102" s="323">
        <v>0</v>
      </c>
      <c r="BT102" s="325"/>
      <c r="BU102" s="325"/>
      <c r="BV102" s="103">
        <f t="shared" si="368"/>
        <v>0</v>
      </c>
      <c r="BW102" s="325"/>
      <c r="BX102" s="325"/>
      <c r="BY102" s="322">
        <f t="shared" si="391"/>
        <v>0</v>
      </c>
      <c r="BZ102" s="319"/>
      <c r="CA102" s="319"/>
      <c r="CB102" s="103">
        <f t="shared" si="336"/>
        <v>0</v>
      </c>
      <c r="CC102" s="325"/>
      <c r="CD102" s="325"/>
      <c r="CE102" s="103">
        <f t="shared" si="329"/>
        <v>0</v>
      </c>
      <c r="CF102" s="325"/>
      <c r="CG102" s="325"/>
      <c r="CH102" s="103">
        <f t="shared" si="330"/>
        <v>0</v>
      </c>
      <c r="CI102" s="325"/>
      <c r="CJ102" s="325"/>
      <c r="CK102" s="103">
        <f t="shared" si="331"/>
        <v>0</v>
      </c>
      <c r="CL102" s="325"/>
      <c r="CM102" s="325"/>
      <c r="CN102" s="103">
        <f t="shared" si="332"/>
        <v>0</v>
      </c>
      <c r="CO102" s="325"/>
      <c r="CP102" s="319"/>
      <c r="CQ102" s="103">
        <f t="shared" si="333"/>
        <v>0</v>
      </c>
      <c r="CR102" s="294">
        <f>SUM(C102+F102+I102+L102+O102+R102+U102+X102+AA102+AD102+AG102+AJ102+AM102+AP102+AS102+AV102+AY102+BB102+BE102+BH102+BK102+BN102+BQ102+BT102+BW102+BZ102+CC102+CF102+CI102+CL102+CO102)</f>
        <v>0</v>
      </c>
      <c r="CS102" s="294">
        <f>SUM(D102+G102+J102+M102+P102+S102+V102+Y102+AB102+AE102+AH102+AK102+AN102+AQ102+AT102+AW102+AZ102+BC102+BF102+BI102+BL102+BO102+BR102+BU102+BX102+CA102+CD102+CG102+CJ102+CM102+CP102)</f>
        <v>0</v>
      </c>
      <c r="CT102" s="294">
        <f t="shared" si="361"/>
        <v>0</v>
      </c>
      <c r="CU102" s="124"/>
      <c r="CV102" s="124"/>
      <c r="CW102" s="107">
        <f t="shared" si="362"/>
        <v>0</v>
      </c>
      <c r="CX102" s="294">
        <f t="shared" si="363"/>
        <v>0</v>
      </c>
      <c r="CY102" s="294">
        <f t="shared" si="363"/>
        <v>0</v>
      </c>
      <c r="CZ102" s="294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02"/>
    </row>
    <row r="103" spans="1:121" ht="12" customHeight="1">
      <c r="A103" s="285">
        <v>92</v>
      </c>
      <c r="B103" s="290" t="s">
        <v>192</v>
      </c>
      <c r="C103" s="319"/>
      <c r="D103" s="319"/>
      <c r="E103" s="103">
        <f t="shared" si="334"/>
        <v>0</v>
      </c>
      <c r="F103" s="325"/>
      <c r="G103" s="325"/>
      <c r="H103" s="103">
        <f t="shared" si="315"/>
        <v>0</v>
      </c>
      <c r="I103" s="325"/>
      <c r="J103" s="325"/>
      <c r="K103" s="103">
        <f t="shared" si="316"/>
        <v>0</v>
      </c>
      <c r="L103" s="325"/>
      <c r="M103" s="325"/>
      <c r="N103" s="103">
        <f t="shared" si="317"/>
        <v>0</v>
      </c>
      <c r="O103" s="325"/>
      <c r="P103" s="325"/>
      <c r="Q103" s="323">
        <v>0</v>
      </c>
      <c r="R103" s="325"/>
      <c r="S103" s="325"/>
      <c r="T103" s="103">
        <f t="shared" si="318"/>
        <v>0</v>
      </c>
      <c r="U103" s="325"/>
      <c r="V103" s="325"/>
      <c r="W103" s="323">
        <v>0</v>
      </c>
      <c r="X103" s="325"/>
      <c r="Y103" s="325"/>
      <c r="Z103" s="103">
        <f t="shared" si="319"/>
        <v>0</v>
      </c>
      <c r="AA103" s="325"/>
      <c r="AB103" s="325"/>
      <c r="AC103" s="103">
        <f t="shared" si="320"/>
        <v>0</v>
      </c>
      <c r="AD103" s="325"/>
      <c r="AE103" s="325"/>
      <c r="AF103" s="103">
        <f t="shared" si="321"/>
        <v>0</v>
      </c>
      <c r="AG103" s="325"/>
      <c r="AH103" s="325"/>
      <c r="AI103" s="322">
        <f t="shared" si="375"/>
        <v>0</v>
      </c>
      <c r="AJ103" s="325"/>
      <c r="AK103" s="325"/>
      <c r="AL103" s="322">
        <f t="shared" si="377"/>
        <v>0</v>
      </c>
      <c r="AM103" s="325"/>
      <c r="AN103" s="325"/>
      <c r="AO103" s="103">
        <f t="shared" si="335"/>
        <v>0</v>
      </c>
      <c r="AP103" s="325"/>
      <c r="AQ103" s="325"/>
      <c r="AR103" s="103">
        <f t="shared" si="322"/>
        <v>0</v>
      </c>
      <c r="AS103" s="325"/>
      <c r="AT103" s="325"/>
      <c r="AU103" s="103">
        <f t="shared" si="323"/>
        <v>0</v>
      </c>
      <c r="AV103" s="325"/>
      <c r="AW103" s="325"/>
      <c r="AX103" s="103">
        <f t="shared" si="324"/>
        <v>0</v>
      </c>
      <c r="AY103" s="325"/>
      <c r="AZ103" s="325"/>
      <c r="BA103" s="103">
        <f t="shared" si="325"/>
        <v>0</v>
      </c>
      <c r="BB103" s="325"/>
      <c r="BC103" s="325"/>
      <c r="BD103" s="103">
        <f t="shared" si="326"/>
        <v>0</v>
      </c>
      <c r="BE103" s="325"/>
      <c r="BF103" s="325"/>
      <c r="BG103" s="103">
        <f t="shared" si="327"/>
        <v>0</v>
      </c>
      <c r="BH103" s="325"/>
      <c r="BI103" s="325"/>
      <c r="BJ103" s="103">
        <f t="shared" si="328"/>
        <v>0</v>
      </c>
      <c r="BK103" s="325"/>
      <c r="BL103" s="325"/>
      <c r="BM103" s="322">
        <f t="shared" si="387"/>
        <v>0</v>
      </c>
      <c r="BN103" s="150"/>
      <c r="BO103" s="319"/>
      <c r="BP103" s="322">
        <f t="shared" si="389"/>
        <v>0</v>
      </c>
      <c r="BQ103" s="325"/>
      <c r="BR103" s="325"/>
      <c r="BS103" s="323">
        <v>0</v>
      </c>
      <c r="BT103" s="325"/>
      <c r="BU103" s="325"/>
      <c r="BV103" s="103">
        <f t="shared" si="368"/>
        <v>0</v>
      </c>
      <c r="BW103" s="325"/>
      <c r="BX103" s="325"/>
      <c r="BY103" s="322">
        <f t="shared" si="391"/>
        <v>0</v>
      </c>
      <c r="BZ103" s="325"/>
      <c r="CA103" s="325"/>
      <c r="CB103" s="103">
        <f t="shared" si="336"/>
        <v>0</v>
      </c>
      <c r="CC103" s="325"/>
      <c r="CD103" s="325"/>
      <c r="CE103" s="103">
        <f t="shared" si="329"/>
        <v>0</v>
      </c>
      <c r="CF103" s="325"/>
      <c r="CG103" s="325"/>
      <c r="CH103" s="103">
        <f t="shared" si="330"/>
        <v>0</v>
      </c>
      <c r="CI103" s="325"/>
      <c r="CJ103" s="325"/>
      <c r="CK103" s="103">
        <f t="shared" si="331"/>
        <v>0</v>
      </c>
      <c r="CL103" s="325"/>
      <c r="CM103" s="325"/>
      <c r="CN103" s="103">
        <f t="shared" si="332"/>
        <v>0</v>
      </c>
      <c r="CO103" s="325"/>
      <c r="CP103" s="325"/>
      <c r="CQ103" s="103">
        <f t="shared" si="333"/>
        <v>0</v>
      </c>
      <c r="CR103" s="294">
        <f t="shared" si="361"/>
        <v>0</v>
      </c>
      <c r="CS103" s="294">
        <f t="shared" si="361"/>
        <v>0</v>
      </c>
      <c r="CT103" s="294">
        <f t="shared" si="361"/>
        <v>0</v>
      </c>
      <c r="CU103" s="124"/>
      <c r="CV103" s="124"/>
      <c r="CW103" s="107">
        <f t="shared" si="362"/>
        <v>0</v>
      </c>
      <c r="CX103" s="294">
        <f t="shared" si="363"/>
        <v>0</v>
      </c>
      <c r="CY103" s="294">
        <f t="shared" si="363"/>
        <v>0</v>
      </c>
      <c r="CZ103" s="294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02"/>
    </row>
    <row r="104" spans="1:121">
      <c r="A104" s="285">
        <v>93</v>
      </c>
      <c r="B104" s="290" t="s">
        <v>193</v>
      </c>
      <c r="C104" s="319"/>
      <c r="D104" s="319"/>
      <c r="E104" s="103">
        <f t="shared" si="334"/>
        <v>0</v>
      </c>
      <c r="F104" s="325"/>
      <c r="G104" s="325"/>
      <c r="H104" s="103">
        <f t="shared" si="315"/>
        <v>0</v>
      </c>
      <c r="I104" s="325"/>
      <c r="J104" s="325"/>
      <c r="K104" s="103">
        <f t="shared" si="316"/>
        <v>0</v>
      </c>
      <c r="L104" s="325"/>
      <c r="M104" s="325"/>
      <c r="N104" s="103">
        <f t="shared" si="317"/>
        <v>0</v>
      </c>
      <c r="O104" s="325"/>
      <c r="P104" s="325"/>
      <c r="Q104" s="323">
        <v>0</v>
      </c>
      <c r="R104" s="325"/>
      <c r="S104" s="325"/>
      <c r="T104" s="103">
        <f t="shared" si="318"/>
        <v>0</v>
      </c>
      <c r="U104" s="325"/>
      <c r="V104" s="325"/>
      <c r="W104" s="323">
        <v>0</v>
      </c>
      <c r="X104" s="325"/>
      <c r="Y104" s="325"/>
      <c r="Z104" s="103">
        <f t="shared" si="319"/>
        <v>0</v>
      </c>
      <c r="AA104" s="325"/>
      <c r="AB104" s="325"/>
      <c r="AC104" s="103">
        <f t="shared" si="320"/>
        <v>0</v>
      </c>
      <c r="AD104" s="325"/>
      <c r="AE104" s="325"/>
      <c r="AF104" s="103">
        <f t="shared" si="321"/>
        <v>0</v>
      </c>
      <c r="AG104" s="325"/>
      <c r="AH104" s="325"/>
      <c r="AI104" s="322">
        <f t="shared" si="375"/>
        <v>0</v>
      </c>
      <c r="AJ104" s="325"/>
      <c r="AK104" s="325"/>
      <c r="AL104" s="322">
        <f t="shared" si="377"/>
        <v>0</v>
      </c>
      <c r="AM104" s="325"/>
      <c r="AN104" s="325"/>
      <c r="AO104" s="103">
        <f t="shared" si="335"/>
        <v>0</v>
      </c>
      <c r="AP104" s="325"/>
      <c r="AQ104" s="325"/>
      <c r="AR104" s="103">
        <f t="shared" si="322"/>
        <v>0</v>
      </c>
      <c r="AS104" s="325"/>
      <c r="AT104" s="325"/>
      <c r="AU104" s="103">
        <f t="shared" si="323"/>
        <v>0</v>
      </c>
      <c r="AV104" s="325"/>
      <c r="AW104" s="325"/>
      <c r="AX104" s="103">
        <f t="shared" si="324"/>
        <v>0</v>
      </c>
      <c r="AY104" s="325"/>
      <c r="AZ104" s="325"/>
      <c r="BA104" s="103">
        <f t="shared" si="325"/>
        <v>0</v>
      </c>
      <c r="BB104" s="325"/>
      <c r="BC104" s="325"/>
      <c r="BD104" s="103">
        <f t="shared" si="326"/>
        <v>0</v>
      </c>
      <c r="BE104" s="325"/>
      <c r="BF104" s="325"/>
      <c r="BG104" s="103">
        <f t="shared" si="327"/>
        <v>0</v>
      </c>
      <c r="BH104" s="325"/>
      <c r="BI104" s="325"/>
      <c r="BJ104" s="103">
        <f t="shared" si="328"/>
        <v>0</v>
      </c>
      <c r="BK104" s="325"/>
      <c r="BL104" s="325"/>
      <c r="BM104" s="322">
        <f t="shared" si="387"/>
        <v>0</v>
      </c>
      <c r="BN104" s="150"/>
      <c r="BO104" s="325"/>
      <c r="BP104" s="322">
        <f t="shared" si="389"/>
        <v>0</v>
      </c>
      <c r="BQ104" s="325"/>
      <c r="BR104" s="325"/>
      <c r="BS104" s="323">
        <v>0</v>
      </c>
      <c r="BT104" s="325"/>
      <c r="BU104" s="325"/>
      <c r="BV104" s="103">
        <f t="shared" si="368"/>
        <v>0</v>
      </c>
      <c r="BW104" s="325"/>
      <c r="BX104" s="325"/>
      <c r="BY104" s="322">
        <f t="shared" si="391"/>
        <v>0</v>
      </c>
      <c r="BZ104" s="325"/>
      <c r="CA104" s="325"/>
      <c r="CB104" s="103">
        <f t="shared" si="336"/>
        <v>0</v>
      </c>
      <c r="CC104" s="325"/>
      <c r="CD104" s="325"/>
      <c r="CE104" s="103">
        <f t="shared" si="329"/>
        <v>0</v>
      </c>
      <c r="CF104" s="325"/>
      <c r="CG104" s="325"/>
      <c r="CH104" s="103">
        <f t="shared" si="330"/>
        <v>0</v>
      </c>
      <c r="CI104" s="325"/>
      <c r="CJ104" s="325"/>
      <c r="CK104" s="103">
        <f t="shared" si="331"/>
        <v>0</v>
      </c>
      <c r="CL104" s="325"/>
      <c r="CM104" s="325"/>
      <c r="CN104" s="103">
        <f t="shared" si="332"/>
        <v>0</v>
      </c>
      <c r="CO104" s="325"/>
      <c r="CP104" s="325"/>
      <c r="CQ104" s="103">
        <f t="shared" si="333"/>
        <v>0</v>
      </c>
      <c r="CR104" s="294">
        <f t="shared" si="361"/>
        <v>0</v>
      </c>
      <c r="CS104" s="294">
        <f t="shared" si="361"/>
        <v>0</v>
      </c>
      <c r="CT104" s="294">
        <f t="shared" si="361"/>
        <v>0</v>
      </c>
      <c r="CU104" s="124"/>
      <c r="CV104" s="124"/>
      <c r="CW104" s="107">
        <f t="shared" si="362"/>
        <v>0</v>
      </c>
      <c r="CX104" s="294">
        <f t="shared" si="363"/>
        <v>0</v>
      </c>
      <c r="CY104" s="294">
        <f t="shared" si="363"/>
        <v>0</v>
      </c>
      <c r="CZ104" s="294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02"/>
    </row>
    <row r="105" spans="1:121">
      <c r="A105" s="285">
        <v>94</v>
      </c>
      <c r="B105" s="290" t="s">
        <v>194</v>
      </c>
      <c r="C105" s="319"/>
      <c r="D105" s="319"/>
      <c r="E105" s="103">
        <f t="shared" si="334"/>
        <v>0</v>
      </c>
      <c r="F105" s="325"/>
      <c r="G105" s="325"/>
      <c r="H105" s="103">
        <f t="shared" si="315"/>
        <v>0</v>
      </c>
      <c r="I105" s="325"/>
      <c r="J105" s="325"/>
      <c r="K105" s="103">
        <f t="shared" si="316"/>
        <v>0</v>
      </c>
      <c r="L105" s="325"/>
      <c r="M105" s="325"/>
      <c r="N105" s="103">
        <f t="shared" si="317"/>
        <v>0</v>
      </c>
      <c r="O105" s="325"/>
      <c r="P105" s="325"/>
      <c r="Q105" s="323">
        <v>0</v>
      </c>
      <c r="R105" s="325"/>
      <c r="S105" s="325"/>
      <c r="T105" s="103">
        <f t="shared" si="318"/>
        <v>0</v>
      </c>
      <c r="U105" s="325"/>
      <c r="V105" s="325"/>
      <c r="W105" s="323">
        <v>0</v>
      </c>
      <c r="X105" s="325"/>
      <c r="Y105" s="325"/>
      <c r="Z105" s="103">
        <f t="shared" si="319"/>
        <v>0</v>
      </c>
      <c r="AA105" s="325"/>
      <c r="AB105" s="325"/>
      <c r="AC105" s="103">
        <f t="shared" si="320"/>
        <v>0</v>
      </c>
      <c r="AD105" s="325"/>
      <c r="AE105" s="319"/>
      <c r="AF105" s="103">
        <f t="shared" si="321"/>
        <v>0</v>
      </c>
      <c r="AG105" s="325"/>
      <c r="AH105" s="325"/>
      <c r="AI105" s="322">
        <f t="shared" si="375"/>
        <v>0</v>
      </c>
      <c r="AJ105" s="325"/>
      <c r="AK105" s="319"/>
      <c r="AL105" s="322">
        <f t="shared" si="377"/>
        <v>0</v>
      </c>
      <c r="AM105" s="325"/>
      <c r="AN105" s="325"/>
      <c r="AO105" s="103">
        <f t="shared" si="335"/>
        <v>0</v>
      </c>
      <c r="AP105" s="325"/>
      <c r="AQ105" s="319"/>
      <c r="AR105" s="103">
        <f t="shared" si="322"/>
        <v>0</v>
      </c>
      <c r="AS105" s="325"/>
      <c r="AT105" s="325"/>
      <c r="AU105" s="103">
        <f t="shared" si="323"/>
        <v>0</v>
      </c>
      <c r="AV105" s="325"/>
      <c r="AW105" s="325"/>
      <c r="AX105" s="103">
        <f t="shared" si="324"/>
        <v>0</v>
      </c>
      <c r="AY105" s="325"/>
      <c r="AZ105" s="325"/>
      <c r="BA105" s="103">
        <f t="shared" si="325"/>
        <v>0</v>
      </c>
      <c r="BB105" s="325"/>
      <c r="BC105" s="325"/>
      <c r="BD105" s="103">
        <f t="shared" si="326"/>
        <v>0</v>
      </c>
      <c r="BE105" s="325"/>
      <c r="BF105" s="325"/>
      <c r="BG105" s="103">
        <f t="shared" si="327"/>
        <v>0</v>
      </c>
      <c r="BH105" s="325"/>
      <c r="BI105" s="325"/>
      <c r="BJ105" s="103">
        <f t="shared" si="328"/>
        <v>0</v>
      </c>
      <c r="BK105" s="325"/>
      <c r="BL105" s="319"/>
      <c r="BM105" s="322">
        <f t="shared" si="387"/>
        <v>0</v>
      </c>
      <c r="BN105" s="150"/>
      <c r="BO105" s="325"/>
      <c r="BP105" s="322">
        <f t="shared" si="389"/>
        <v>0</v>
      </c>
      <c r="BQ105" s="325"/>
      <c r="BR105" s="325"/>
      <c r="BS105" s="323">
        <v>0</v>
      </c>
      <c r="BT105" s="325"/>
      <c r="BU105" s="325"/>
      <c r="BV105" s="103">
        <f t="shared" si="368"/>
        <v>0</v>
      </c>
      <c r="BW105" s="325"/>
      <c r="BX105" s="319"/>
      <c r="BY105" s="322">
        <f t="shared" si="391"/>
        <v>0</v>
      </c>
      <c r="BZ105" s="325"/>
      <c r="CA105" s="319"/>
      <c r="CB105" s="103">
        <f t="shared" si="336"/>
        <v>0</v>
      </c>
      <c r="CC105" s="325"/>
      <c r="CD105" s="325"/>
      <c r="CE105" s="103">
        <f t="shared" si="329"/>
        <v>0</v>
      </c>
      <c r="CF105" s="325"/>
      <c r="CG105" s="319"/>
      <c r="CH105" s="103">
        <f t="shared" si="330"/>
        <v>0</v>
      </c>
      <c r="CI105" s="325"/>
      <c r="CJ105" s="325"/>
      <c r="CK105" s="103">
        <f t="shared" si="331"/>
        <v>0</v>
      </c>
      <c r="CL105" s="325"/>
      <c r="CM105" s="325"/>
      <c r="CN105" s="103">
        <f t="shared" si="332"/>
        <v>0</v>
      </c>
      <c r="CO105" s="325"/>
      <c r="CP105" s="325"/>
      <c r="CQ105" s="103">
        <f t="shared" si="333"/>
        <v>0</v>
      </c>
      <c r="CR105" s="294">
        <f t="shared" si="361"/>
        <v>0</v>
      </c>
      <c r="CS105" s="294">
        <f t="shared" si="361"/>
        <v>0</v>
      </c>
      <c r="CT105" s="294">
        <f t="shared" si="361"/>
        <v>0</v>
      </c>
      <c r="CU105" s="124"/>
      <c r="CV105" s="124"/>
      <c r="CW105" s="107">
        <f t="shared" si="362"/>
        <v>0</v>
      </c>
      <c r="CX105" s="294">
        <f t="shared" si="363"/>
        <v>0</v>
      </c>
      <c r="CY105" s="294">
        <f t="shared" si="363"/>
        <v>0</v>
      </c>
      <c r="CZ105" s="294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02"/>
    </row>
    <row r="106" spans="1:121">
      <c r="A106" s="285">
        <v>95</v>
      </c>
      <c r="B106" s="290" t="s">
        <v>195</v>
      </c>
      <c r="C106" s="319"/>
      <c r="D106" s="319"/>
      <c r="E106" s="103">
        <f t="shared" si="334"/>
        <v>0</v>
      </c>
      <c r="F106" s="325"/>
      <c r="G106" s="325"/>
      <c r="H106" s="103">
        <f t="shared" si="315"/>
        <v>0</v>
      </c>
      <c r="I106" s="325"/>
      <c r="J106" s="325"/>
      <c r="K106" s="103">
        <f t="shared" si="316"/>
        <v>0</v>
      </c>
      <c r="L106" s="325"/>
      <c r="M106" s="325"/>
      <c r="N106" s="103">
        <f t="shared" si="317"/>
        <v>0</v>
      </c>
      <c r="O106" s="325"/>
      <c r="P106" s="325"/>
      <c r="Q106" s="323">
        <v>0</v>
      </c>
      <c r="R106" s="325"/>
      <c r="S106" s="325"/>
      <c r="T106" s="103">
        <f t="shared" si="318"/>
        <v>0</v>
      </c>
      <c r="U106" s="325"/>
      <c r="V106" s="325"/>
      <c r="W106" s="323">
        <v>0</v>
      </c>
      <c r="X106" s="325"/>
      <c r="Y106" s="325"/>
      <c r="Z106" s="103">
        <f t="shared" si="319"/>
        <v>0</v>
      </c>
      <c r="AA106" s="325"/>
      <c r="AB106" s="325"/>
      <c r="AC106" s="103">
        <f t="shared" si="320"/>
        <v>0</v>
      </c>
      <c r="AD106" s="325"/>
      <c r="AE106" s="325"/>
      <c r="AF106" s="103">
        <f t="shared" si="321"/>
        <v>0</v>
      </c>
      <c r="AG106" s="325"/>
      <c r="AH106" s="325"/>
      <c r="AI106" s="322">
        <f t="shared" si="375"/>
        <v>0</v>
      </c>
      <c r="AJ106" s="325"/>
      <c r="AK106" s="325"/>
      <c r="AL106" s="322">
        <f t="shared" si="377"/>
        <v>0</v>
      </c>
      <c r="AM106" s="325"/>
      <c r="AN106" s="325"/>
      <c r="AO106" s="103">
        <f t="shared" si="335"/>
        <v>0</v>
      </c>
      <c r="AP106" s="325"/>
      <c r="AQ106" s="325"/>
      <c r="AR106" s="103">
        <f t="shared" si="322"/>
        <v>0</v>
      </c>
      <c r="AS106" s="325"/>
      <c r="AT106" s="325"/>
      <c r="AU106" s="103">
        <f t="shared" si="323"/>
        <v>0</v>
      </c>
      <c r="AV106" s="325"/>
      <c r="AW106" s="325"/>
      <c r="AX106" s="103">
        <f t="shared" si="324"/>
        <v>0</v>
      </c>
      <c r="AY106" s="325"/>
      <c r="AZ106" s="325"/>
      <c r="BA106" s="103">
        <f t="shared" si="325"/>
        <v>0</v>
      </c>
      <c r="BB106" s="325"/>
      <c r="BC106" s="325"/>
      <c r="BD106" s="103">
        <f t="shared" si="326"/>
        <v>0</v>
      </c>
      <c r="BE106" s="325"/>
      <c r="BF106" s="325"/>
      <c r="BG106" s="103">
        <f t="shared" si="327"/>
        <v>0</v>
      </c>
      <c r="BH106" s="325"/>
      <c r="BI106" s="325"/>
      <c r="BJ106" s="103">
        <f t="shared" si="328"/>
        <v>0</v>
      </c>
      <c r="BK106" s="325"/>
      <c r="BL106" s="325"/>
      <c r="BM106" s="322">
        <f t="shared" si="387"/>
        <v>0</v>
      </c>
      <c r="BN106" s="150"/>
      <c r="BO106" s="325"/>
      <c r="BP106" s="322">
        <f t="shared" si="389"/>
        <v>0</v>
      </c>
      <c r="BQ106" s="325"/>
      <c r="BR106" s="325"/>
      <c r="BS106" s="323">
        <v>0</v>
      </c>
      <c r="BT106" s="325"/>
      <c r="BU106" s="325"/>
      <c r="BV106" s="103">
        <f t="shared" si="368"/>
        <v>0</v>
      </c>
      <c r="BW106" s="325"/>
      <c r="BX106" s="325"/>
      <c r="BY106" s="322">
        <f t="shared" si="391"/>
        <v>0</v>
      </c>
      <c r="BZ106" s="325"/>
      <c r="CA106" s="325"/>
      <c r="CB106" s="103">
        <f t="shared" si="336"/>
        <v>0</v>
      </c>
      <c r="CC106" s="325"/>
      <c r="CD106" s="325"/>
      <c r="CE106" s="103">
        <f t="shared" si="329"/>
        <v>0</v>
      </c>
      <c r="CF106" s="325"/>
      <c r="CG106" s="325"/>
      <c r="CH106" s="103">
        <f t="shared" si="330"/>
        <v>0</v>
      </c>
      <c r="CI106" s="325"/>
      <c r="CJ106" s="325"/>
      <c r="CK106" s="103">
        <f t="shared" si="331"/>
        <v>0</v>
      </c>
      <c r="CL106" s="325"/>
      <c r="CM106" s="325"/>
      <c r="CN106" s="103">
        <f t="shared" si="332"/>
        <v>0</v>
      </c>
      <c r="CO106" s="325"/>
      <c r="CP106" s="325"/>
      <c r="CQ106" s="103">
        <f t="shared" si="333"/>
        <v>0</v>
      </c>
      <c r="CR106" s="294">
        <f t="shared" si="361"/>
        <v>0</v>
      </c>
      <c r="CS106" s="294">
        <f t="shared" si="361"/>
        <v>0</v>
      </c>
      <c r="CT106" s="294">
        <f t="shared" si="361"/>
        <v>0</v>
      </c>
      <c r="CU106" s="124"/>
      <c r="CV106" s="124"/>
      <c r="CW106" s="107">
        <f t="shared" si="362"/>
        <v>0</v>
      </c>
      <c r="CX106" s="294">
        <f t="shared" si="363"/>
        <v>0</v>
      </c>
      <c r="CY106" s="294">
        <f t="shared" si="363"/>
        <v>0</v>
      </c>
      <c r="CZ106" s="294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02"/>
    </row>
    <row r="107" spans="1:121">
      <c r="A107" s="285">
        <v>96</v>
      </c>
      <c r="B107" s="290" t="s">
        <v>196</v>
      </c>
      <c r="C107" s="319"/>
      <c r="D107" s="319"/>
      <c r="E107" s="103">
        <f t="shared" si="334"/>
        <v>0</v>
      </c>
      <c r="F107" s="325"/>
      <c r="G107" s="325"/>
      <c r="H107" s="103">
        <f t="shared" si="315"/>
        <v>0</v>
      </c>
      <c r="I107" s="325"/>
      <c r="J107" s="325"/>
      <c r="K107" s="103">
        <f t="shared" si="316"/>
        <v>0</v>
      </c>
      <c r="L107" s="325"/>
      <c r="M107" s="325"/>
      <c r="N107" s="323">
        <v>0</v>
      </c>
      <c r="O107" s="325"/>
      <c r="P107" s="325"/>
      <c r="Q107" s="323">
        <v>0</v>
      </c>
      <c r="R107" s="325"/>
      <c r="S107" s="325"/>
      <c r="T107" s="103">
        <f t="shared" si="318"/>
        <v>0</v>
      </c>
      <c r="U107" s="325"/>
      <c r="V107" s="325"/>
      <c r="W107" s="323">
        <v>0</v>
      </c>
      <c r="X107" s="325"/>
      <c r="Y107" s="325"/>
      <c r="Z107" s="103">
        <f t="shared" si="319"/>
        <v>0</v>
      </c>
      <c r="AA107" s="325"/>
      <c r="AB107" s="325"/>
      <c r="AC107" s="103">
        <f t="shared" si="320"/>
        <v>0</v>
      </c>
      <c r="AD107" s="325"/>
      <c r="AE107" s="325"/>
      <c r="AF107" s="103">
        <f t="shared" si="321"/>
        <v>0</v>
      </c>
      <c r="AG107" s="325"/>
      <c r="AH107" s="319"/>
      <c r="AI107" s="322">
        <f t="shared" si="375"/>
        <v>0</v>
      </c>
      <c r="AJ107" s="325"/>
      <c r="AK107" s="325"/>
      <c r="AL107" s="322">
        <f t="shared" si="377"/>
        <v>0</v>
      </c>
      <c r="AM107" s="325"/>
      <c r="AN107" s="325"/>
      <c r="AO107" s="103">
        <f t="shared" si="335"/>
        <v>0</v>
      </c>
      <c r="AP107" s="325"/>
      <c r="AQ107" s="325"/>
      <c r="AR107" s="103">
        <f t="shared" si="322"/>
        <v>0</v>
      </c>
      <c r="AS107" s="325"/>
      <c r="AT107" s="325"/>
      <c r="AU107" s="103">
        <f t="shared" si="323"/>
        <v>0</v>
      </c>
      <c r="AV107" s="325"/>
      <c r="AW107" s="325"/>
      <c r="AX107" s="103">
        <f t="shared" si="324"/>
        <v>0</v>
      </c>
      <c r="AY107" s="325"/>
      <c r="AZ107" s="325"/>
      <c r="BA107" s="103">
        <f t="shared" si="325"/>
        <v>0</v>
      </c>
      <c r="BB107" s="325"/>
      <c r="BC107" s="325"/>
      <c r="BD107" s="103">
        <f t="shared" si="326"/>
        <v>0</v>
      </c>
      <c r="BE107" s="325"/>
      <c r="BF107" s="325"/>
      <c r="BG107" s="103">
        <f t="shared" si="327"/>
        <v>0</v>
      </c>
      <c r="BH107" s="325"/>
      <c r="BI107" s="325"/>
      <c r="BJ107" s="103">
        <f t="shared" si="328"/>
        <v>0</v>
      </c>
      <c r="BK107" s="325"/>
      <c r="BL107" s="325"/>
      <c r="BM107" s="322">
        <f t="shared" si="387"/>
        <v>0</v>
      </c>
      <c r="BN107" s="150"/>
      <c r="BO107" s="325"/>
      <c r="BP107" s="322">
        <f t="shared" si="389"/>
        <v>0</v>
      </c>
      <c r="BQ107" s="325"/>
      <c r="BR107" s="325"/>
      <c r="BS107" s="323">
        <v>0</v>
      </c>
      <c r="BT107" s="325"/>
      <c r="BU107" s="325"/>
      <c r="BV107" s="103">
        <f t="shared" si="368"/>
        <v>0</v>
      </c>
      <c r="BW107" s="325"/>
      <c r="BX107" s="325"/>
      <c r="BY107" s="322">
        <f t="shared" si="391"/>
        <v>0</v>
      </c>
      <c r="BZ107" s="325"/>
      <c r="CA107" s="325"/>
      <c r="CB107" s="103">
        <f t="shared" si="336"/>
        <v>0</v>
      </c>
      <c r="CC107" s="325"/>
      <c r="CD107" s="325"/>
      <c r="CE107" s="103">
        <f t="shared" si="329"/>
        <v>0</v>
      </c>
      <c r="CF107" s="325"/>
      <c r="CG107" s="325"/>
      <c r="CH107" s="103">
        <f t="shared" si="330"/>
        <v>0</v>
      </c>
      <c r="CI107" s="325"/>
      <c r="CJ107" s="325"/>
      <c r="CK107" s="103">
        <f t="shared" si="331"/>
        <v>0</v>
      </c>
      <c r="CL107" s="325"/>
      <c r="CM107" s="325"/>
      <c r="CN107" s="103">
        <f t="shared" si="332"/>
        <v>0</v>
      </c>
      <c r="CO107" s="325"/>
      <c r="CP107" s="325"/>
      <c r="CQ107" s="103">
        <f t="shared" si="333"/>
        <v>0</v>
      </c>
      <c r="CR107" s="294">
        <f t="shared" si="361"/>
        <v>0</v>
      </c>
      <c r="CS107" s="294">
        <f t="shared" si="361"/>
        <v>0</v>
      </c>
      <c r="CT107" s="294">
        <f t="shared" si="361"/>
        <v>0</v>
      </c>
      <c r="CU107" s="124"/>
      <c r="CV107" s="124"/>
      <c r="CW107" s="107">
        <f t="shared" si="362"/>
        <v>0</v>
      </c>
      <c r="CX107" s="294">
        <f t="shared" si="363"/>
        <v>0</v>
      </c>
      <c r="CY107" s="294">
        <f t="shared" si="363"/>
        <v>0</v>
      </c>
      <c r="CZ107" s="294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02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2" sqref="D12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1" customWidth="1"/>
    <col min="8" max="44" width="14" style="111" customWidth="1"/>
    <col min="45" max="47" width="14" style="111" hidden="1" customWidth="1"/>
    <col min="48" max="56" width="14" style="111" customWidth="1"/>
    <col min="57" max="59" width="14" style="111" hidden="1" customWidth="1"/>
    <col min="60" max="65" width="14" style="11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1183143700</v>
      </c>
    </row>
    <row r="3" spans="1:86">
      <c r="B3" s="58"/>
      <c r="C3" s="111" t="s">
        <v>297</v>
      </c>
    </row>
    <row r="4" spans="1:86">
      <c r="B4" s="32" t="str">
        <f>+ALTANSHIREE!B4</f>
        <v>2025.09.01</v>
      </c>
      <c r="CH4" s="111">
        <f>SUM(CG8-CF8)</f>
        <v>-14358652141.25</v>
      </c>
    </row>
    <row r="5" spans="1:86" ht="10.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147</v>
      </c>
      <c r="J5" s="444"/>
      <c r="K5" s="444"/>
      <c r="L5" s="443" t="s">
        <v>149</v>
      </c>
      <c r="M5" s="444"/>
      <c r="N5" s="444"/>
      <c r="O5" s="443" t="s">
        <v>150</v>
      </c>
      <c r="P5" s="444"/>
      <c r="Q5" s="444"/>
      <c r="R5" s="443" t="s">
        <v>152</v>
      </c>
      <c r="S5" s="444"/>
      <c r="T5" s="444"/>
      <c r="U5" s="443" t="s">
        <v>100</v>
      </c>
      <c r="V5" s="444"/>
      <c r="W5" s="444"/>
      <c r="X5" s="437" t="s">
        <v>126</v>
      </c>
      <c r="Y5" s="437"/>
      <c r="Z5" s="437"/>
      <c r="AA5" s="437" t="s">
        <v>127</v>
      </c>
      <c r="AB5" s="437"/>
      <c r="AC5" s="437"/>
      <c r="AD5" s="437" t="s">
        <v>128</v>
      </c>
      <c r="AE5" s="437"/>
      <c r="AF5" s="437"/>
      <c r="AG5" s="437" t="s">
        <v>129</v>
      </c>
      <c r="AH5" s="437"/>
      <c r="AI5" s="437"/>
      <c r="AJ5" s="437" t="s">
        <v>130</v>
      </c>
      <c r="AK5" s="437"/>
      <c r="AL5" s="437"/>
      <c r="AM5" s="437" t="s">
        <v>131</v>
      </c>
      <c r="AN5" s="437"/>
      <c r="AO5" s="437"/>
      <c r="AP5" s="437" t="s">
        <v>132</v>
      </c>
      <c r="AQ5" s="437"/>
      <c r="AR5" s="437"/>
      <c r="AS5" s="437" t="s">
        <v>174</v>
      </c>
      <c r="AT5" s="437"/>
      <c r="AU5" s="437"/>
      <c r="AV5" s="437" t="s">
        <v>140</v>
      </c>
      <c r="AW5" s="437"/>
      <c r="AX5" s="437"/>
      <c r="AY5" s="437" t="s">
        <v>141</v>
      </c>
      <c r="AZ5" s="437"/>
      <c r="BA5" s="437"/>
      <c r="BB5" s="437" t="s">
        <v>142</v>
      </c>
      <c r="BC5" s="437"/>
      <c r="BD5" s="437"/>
      <c r="BE5" s="437" t="s">
        <v>173</v>
      </c>
      <c r="BF5" s="437"/>
      <c r="BG5" s="437"/>
      <c r="BH5" s="443" t="s">
        <v>107</v>
      </c>
      <c r="BI5" s="444"/>
      <c r="BJ5" s="445"/>
      <c r="BK5" s="443" t="s">
        <v>146</v>
      </c>
      <c r="BL5" s="444"/>
      <c r="BM5" s="445"/>
      <c r="BN5" s="477" t="s">
        <v>121</v>
      </c>
      <c r="BO5" s="478"/>
      <c r="BP5" s="479"/>
      <c r="BQ5" s="443" t="s">
        <v>166</v>
      </c>
      <c r="BR5" s="444"/>
      <c r="BS5" s="445"/>
      <c r="BT5" s="476" t="s">
        <v>164</v>
      </c>
      <c r="BU5" s="476"/>
      <c r="BV5" s="476"/>
      <c r="BW5" s="443" t="s">
        <v>167</v>
      </c>
      <c r="BX5" s="444"/>
      <c r="BY5" s="445"/>
      <c r="BZ5" s="443" t="s">
        <v>168</v>
      </c>
      <c r="CA5" s="444"/>
      <c r="CB5" s="445"/>
      <c r="CC5" s="476" t="s">
        <v>165</v>
      </c>
      <c r="CD5" s="476"/>
      <c r="CE5" s="476"/>
      <c r="CF5" s="476" t="s">
        <v>3</v>
      </c>
      <c r="CG5" s="476"/>
      <c r="CH5" s="476"/>
    </row>
    <row r="6" spans="1:86" s="52" customFormat="1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73" t="s">
        <v>122</v>
      </c>
      <c r="B7" s="474"/>
      <c r="C7" s="81"/>
      <c r="D7" s="81">
        <f>SUM(C7+D79-D8)</f>
        <v>98250720.410000026</v>
      </c>
      <c r="E7" s="85">
        <f>SUM(D7-C7)</f>
        <v>98250720.410000026</v>
      </c>
      <c r="F7" s="81"/>
      <c r="G7" s="81">
        <f>SUM(F7+G79-G8)</f>
        <v>781330529.51999998</v>
      </c>
      <c r="H7" s="85">
        <f>SUM(G7-F7)</f>
        <v>781330529.51999998</v>
      </c>
      <c r="I7" s="81"/>
      <c r="J7" s="81">
        <f>SUM(I7+J79-J8)</f>
        <v>47381488.579999983</v>
      </c>
      <c r="K7" s="85">
        <f>SUM(J7-I7)</f>
        <v>47381488.579999983</v>
      </c>
      <c r="L7" s="81"/>
      <c r="M7" s="127">
        <f>SUM(L7+M79-M8)</f>
        <v>637980184.35999966</v>
      </c>
      <c r="N7" s="85">
        <f>SUM(M7-L7)</f>
        <v>637980184.35999966</v>
      </c>
      <c r="O7" s="81"/>
      <c r="P7" s="81">
        <f>SUM(O7+P79-P8)</f>
        <v>29534836.710000038</v>
      </c>
      <c r="Q7" s="85">
        <f>SUM(P7-O7)</f>
        <v>29534836.710000038</v>
      </c>
      <c r="R7" s="81"/>
      <c r="S7" s="81">
        <f>SUM(R7+S79-S8)</f>
        <v>65947403.419999957</v>
      </c>
      <c r="T7" s="85">
        <f>SUM(S7-R7)</f>
        <v>65947403.419999957</v>
      </c>
      <c r="U7" s="81"/>
      <c r="V7" s="81">
        <f>SUM(U7+V79-V8)</f>
        <v>4228155.75</v>
      </c>
      <c r="W7" s="85">
        <f>SUM(V7-U7)</f>
        <v>4228155.75</v>
      </c>
      <c r="X7" s="81"/>
      <c r="Y7" s="81">
        <f>SUM(X7+Y79-Y8)</f>
        <v>767481.31999999285</v>
      </c>
      <c r="Z7" s="85">
        <f>SUM(Y7-X7)</f>
        <v>767481.31999999285</v>
      </c>
      <c r="AA7" s="81"/>
      <c r="AB7" s="81">
        <f>SUM(AA7+AB79-AB8)</f>
        <v>4754757.25</v>
      </c>
      <c r="AC7" s="85">
        <f>SUM(AB7-AA7)</f>
        <v>4754757.25</v>
      </c>
      <c r="AD7" s="81"/>
      <c r="AE7" s="81">
        <f>SUM(AD7+AE79-AE8)</f>
        <v>0</v>
      </c>
      <c r="AF7" s="85">
        <f>SUM(AE7-AD7)</f>
        <v>0</v>
      </c>
      <c r="AG7" s="81"/>
      <c r="AH7" s="81">
        <f>SUM(AG7+AH79-AH8)</f>
        <v>5453622.1599999964</v>
      </c>
      <c r="AI7" s="85">
        <f>SUM(AH7-AG7)</f>
        <v>5453622.1599999964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5728398.1000000015</v>
      </c>
      <c r="AO7" s="85">
        <f>SUM(AN7-AM7)</f>
        <v>5728398.1000000015</v>
      </c>
      <c r="AP7" s="81"/>
      <c r="AQ7" s="81">
        <f>SUM(AP7+AQ79-AQ8)</f>
        <v>2595600.8000000045</v>
      </c>
      <c r="AR7" s="85">
        <f>SUM(AQ7-AP7)</f>
        <v>2595600.8000000045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16839088.379999995</v>
      </c>
      <c r="AX7" s="85">
        <f>SUM(AW7-AV7)</f>
        <v>16839088.379999995</v>
      </c>
      <c r="AY7" s="81"/>
      <c r="AZ7" s="81">
        <f>SUM(AY7+AZ79-AZ8)</f>
        <v>3524965.2900000215</v>
      </c>
      <c r="BA7" s="85">
        <f>SUM(AZ7-AY7)</f>
        <v>3524965.2900000215</v>
      </c>
      <c r="BB7" s="81"/>
      <c r="BC7" s="81">
        <f>SUM(BB7+BC79-BC8)</f>
        <v>4059667.3399999738</v>
      </c>
      <c r="BD7" s="85">
        <f>SUM(BC7-BB7)</f>
        <v>4059667.3399999738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11613139.920000017</v>
      </c>
      <c r="BJ7" s="85">
        <f>SUM(BI7-BH7)</f>
        <v>11613139.920000017</v>
      </c>
      <c r="BK7" s="81"/>
      <c r="BL7" s="81">
        <f>SUM(BK7+BL79-BL8)</f>
        <v>3806903.34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1">
        <f t="shared" ref="BO7:BP22" si="1">SUM(D7+G7+J7+M7+P7+S7+V7+Y7+AB7+AE7+AH7+AK7+AN7+AQ7+AT7+AW7+AZ7+BC7+BF7+BI7+BL7)</f>
        <v>1723796942.6499991</v>
      </c>
      <c r="BP7" s="90">
        <f t="shared" si="1"/>
        <v>1719990039.3099992</v>
      </c>
      <c r="BQ7" s="81"/>
      <c r="BR7" s="83">
        <f>+BQ7+BR79-BR8</f>
        <v>651826848.57999992</v>
      </c>
      <c r="BS7" s="85">
        <v>0</v>
      </c>
      <c r="BT7" s="161">
        <f t="shared" ref="BT7:BV22" si="2">SUM(BQ7)</f>
        <v>0</v>
      </c>
      <c r="BU7" s="161">
        <f t="shared" si="2"/>
        <v>651826848.57999992</v>
      </c>
      <c r="BV7" s="90">
        <f t="shared" si="2"/>
        <v>0</v>
      </c>
      <c r="BW7" s="81"/>
      <c r="BX7" s="83">
        <f>+BW7+BX79-BX8</f>
        <v>745293696.66999996</v>
      </c>
      <c r="BY7" s="85">
        <v>0</v>
      </c>
      <c r="BZ7" s="81"/>
      <c r="CA7" s="83">
        <f>+BZ7+CA79-CA8</f>
        <v>4147500</v>
      </c>
      <c r="CB7" s="85">
        <v>0</v>
      </c>
      <c r="CC7" s="161">
        <f>SUM(BW7+BZ7)</f>
        <v>0</v>
      </c>
      <c r="CD7" s="162">
        <f>SUM(BX7+CA7)</f>
        <v>749441196.66999996</v>
      </c>
      <c r="CE7" s="90">
        <f t="shared" ref="CD7:CE22" si="3">SUM(BY7+CB7)</f>
        <v>0</v>
      </c>
      <c r="CF7" s="161">
        <f>SUM(BN7+BT7+CC7)</f>
        <v>0</v>
      </c>
      <c r="CG7" s="161">
        <f>SUM(BO7+BU7+CD7)</f>
        <v>3125064987.8999991</v>
      </c>
      <c r="CH7" s="90">
        <f t="shared" ref="CG7:CH22" si="4">SUM(BP7+BV7+CE7)</f>
        <v>1719990039.3099992</v>
      </c>
    </row>
    <row r="8" spans="1:86">
      <c r="A8" s="55">
        <v>1</v>
      </c>
      <c r="B8" s="56" t="s">
        <v>4</v>
      </c>
      <c r="C8" s="86">
        <f>SUM(C9+C75)</f>
        <v>350098800</v>
      </c>
      <c r="D8" s="86">
        <f t="shared" ref="D8" si="5">SUM(D9+D75)</f>
        <v>244493938.63</v>
      </c>
      <c r="E8" s="160">
        <f t="shared" ref="E8:E71" si="6">SUM(D8-C8)</f>
        <v>-105604861.37</v>
      </c>
      <c r="F8" s="86">
        <f>SUM(F9+F75)</f>
        <v>3347327400</v>
      </c>
      <c r="G8" s="135">
        <f t="shared" ref="G8" si="7">SUM(G9+G75)</f>
        <v>2229039470.48</v>
      </c>
      <c r="H8" s="160">
        <f t="shared" ref="H8:H71" si="8">SUM(G8-F8)</f>
        <v>-1118287929.52</v>
      </c>
      <c r="I8" s="86">
        <f>SUM(I9+I75)</f>
        <v>281101000</v>
      </c>
      <c r="J8" s="86">
        <f t="shared" ref="J8" si="9">SUM(J9+J75)</f>
        <v>226179511.42000002</v>
      </c>
      <c r="K8" s="160">
        <f t="shared" ref="K8:K71" si="10">SUM(J8-I8)</f>
        <v>-54921488.579999983</v>
      </c>
      <c r="L8" s="86">
        <f>SUM(L9+L75)</f>
        <v>11266756700</v>
      </c>
      <c r="M8" s="86">
        <f t="shared" ref="M8" si="11">SUM(M9+M75)</f>
        <v>5247249644</v>
      </c>
      <c r="N8" s="160">
        <f t="shared" ref="N8:N11" si="12">SUM(M8-L8)</f>
        <v>-6019507056</v>
      </c>
      <c r="O8" s="86">
        <f>SUM(O9+O75)</f>
        <v>1479910900</v>
      </c>
      <c r="P8" s="86">
        <f t="shared" ref="P8" si="13">SUM(P9+P75)</f>
        <v>1399178963.29</v>
      </c>
      <c r="Q8" s="160">
        <f t="shared" ref="Q8:Q71" si="14">SUM(P8-O8)</f>
        <v>-80731936.710000038</v>
      </c>
      <c r="R8" s="86">
        <f>SUM(R9+R75)</f>
        <v>650252100</v>
      </c>
      <c r="S8" s="86">
        <f t="shared" ref="S8" si="15">SUM(S9+S75)</f>
        <v>561864396.58000004</v>
      </c>
      <c r="T8" s="160">
        <f t="shared" ref="T8:T71" si="16">SUM(S8-R8)</f>
        <v>-88387703.419999957</v>
      </c>
      <c r="U8" s="86">
        <f>SUM(U9+U75)</f>
        <v>136963000</v>
      </c>
      <c r="V8" s="86">
        <f t="shared" ref="V8" si="17">SUM(V9+V75)</f>
        <v>101292244.25</v>
      </c>
      <c r="W8" s="160">
        <f t="shared" ref="W8:W71" si="18">SUM(V8-U8)</f>
        <v>-35670755.75</v>
      </c>
      <c r="X8" s="86">
        <f>SUM(X9+X75)</f>
        <v>101172800</v>
      </c>
      <c r="Y8" s="86">
        <f t="shared" ref="Y8" si="19">SUM(Y9+Y75)</f>
        <v>97600518.680000007</v>
      </c>
      <c r="Z8" s="160">
        <f t="shared" ref="Z8:Z71" si="20">SUM(Y8-X8)</f>
        <v>-3572281.3199999928</v>
      </c>
      <c r="AA8" s="86">
        <f>SUM(AA9+AA75)</f>
        <v>50326400</v>
      </c>
      <c r="AB8" s="86">
        <f t="shared" ref="AB8" si="21">SUM(AB9+AB75)</f>
        <v>42481642.75</v>
      </c>
      <c r="AC8" s="160">
        <f t="shared" ref="AC8:AC11" si="22">SUM(AB8-AA8)</f>
        <v>-7844757.25</v>
      </c>
      <c r="AD8" s="86">
        <f>SUM(AD9+AD75)</f>
        <v>48159400</v>
      </c>
      <c r="AE8" s="86">
        <f t="shared" ref="AE8" si="23">SUM(AE9+AE75)</f>
        <v>48756800</v>
      </c>
      <c r="AF8" s="160">
        <f t="shared" ref="AF8:AF71" si="24">SUM(AE8-AD8)</f>
        <v>597400</v>
      </c>
      <c r="AG8" s="86">
        <f>SUM(AG9+AG75)</f>
        <v>57279200</v>
      </c>
      <c r="AH8" s="86">
        <f t="shared" ref="AH8" si="25">SUM(AH9+AH75)</f>
        <v>47484777.840000004</v>
      </c>
      <c r="AI8" s="160">
        <f t="shared" ref="AI8:AI71" si="26">SUM(AH8-AG8)</f>
        <v>-9794422.1599999964</v>
      </c>
      <c r="AJ8" s="86">
        <f>SUM(AJ9+AJ75)</f>
        <v>71577200</v>
      </c>
      <c r="AK8" s="86">
        <f t="shared" ref="AK8" si="27">SUM(AK9+AK75)</f>
        <v>73686400</v>
      </c>
      <c r="AL8" s="160">
        <f t="shared" ref="AL8:AL71" si="28">SUM(AK8-AJ8)</f>
        <v>2109200</v>
      </c>
      <c r="AM8" s="86">
        <f>SUM(AM9+AM75)</f>
        <v>36108400</v>
      </c>
      <c r="AN8" s="86">
        <f t="shared" ref="AN8" si="29">SUM(AN9+AN75)</f>
        <v>30987201.899999999</v>
      </c>
      <c r="AO8" s="160">
        <f t="shared" ref="AO8:AO71" si="30">SUM(AN8-AM8)</f>
        <v>-5121198.1000000015</v>
      </c>
      <c r="AP8" s="86">
        <f>SUM(AP9+AP75)</f>
        <v>42176000</v>
      </c>
      <c r="AQ8" s="86">
        <f t="shared" ref="AQ8" si="31">SUM(AQ9+AQ75)</f>
        <v>39060399.199999996</v>
      </c>
      <c r="AR8" s="160">
        <f t="shared" ref="AR8:AR71" si="32">SUM(AQ8-AP8)</f>
        <v>-3115600.8000000045</v>
      </c>
      <c r="AS8" s="86">
        <f>SUM(AS9+AS75)</f>
        <v>0</v>
      </c>
      <c r="AT8" s="86">
        <f t="shared" ref="AT8" si="33">SUM(AT9+AT75)</f>
        <v>0</v>
      </c>
      <c r="AU8" s="160">
        <f t="shared" ref="AU8:AU11" si="34">SUM(AT8-AS8)</f>
        <v>0</v>
      </c>
      <c r="AV8" s="86">
        <f>SUM(AV9+AV75)</f>
        <v>136384900</v>
      </c>
      <c r="AW8" s="86">
        <f t="shared" ref="AW8" si="35">SUM(AW9+AW75)</f>
        <v>85823811.620000005</v>
      </c>
      <c r="AX8" s="160">
        <f t="shared" ref="AX8:AX71" si="36">SUM(AW8-AV8)</f>
        <v>-50561088.379999995</v>
      </c>
      <c r="AY8" s="86">
        <f>SUM(AY9+AY75)</f>
        <v>213226800</v>
      </c>
      <c r="AZ8" s="86">
        <f t="shared" ref="AZ8" si="37">SUM(AZ9+AZ75)</f>
        <v>210351834.70999998</v>
      </c>
      <c r="BA8" s="160">
        <f t="shared" ref="BA8:BA71" si="38">SUM(AZ8-AY8)</f>
        <v>-2874965.2900000215</v>
      </c>
      <c r="BB8" s="86">
        <f>SUM(BB9+BB75)</f>
        <v>289769600</v>
      </c>
      <c r="BC8" s="86">
        <f t="shared" ref="BC8" si="39">SUM(BC9+BC75)</f>
        <v>287191132.66000003</v>
      </c>
      <c r="BD8" s="160">
        <f t="shared" ref="BD8:BD74" si="40">SUM(BC8-BB8)</f>
        <v>-2578467.3399999738</v>
      </c>
      <c r="BE8" s="86">
        <f>SUM(BE9+BE75)</f>
        <v>0</v>
      </c>
      <c r="BF8" s="86">
        <f t="shared" ref="BF8" si="41">SUM(BF9+BF75)</f>
        <v>0</v>
      </c>
      <c r="BG8" s="160">
        <f t="shared" ref="BG8:BG74" si="42">SUM(BF8-BE8)</f>
        <v>0</v>
      </c>
      <c r="BH8" s="86">
        <f>SUM(BH9+BH75)</f>
        <v>334553000</v>
      </c>
      <c r="BI8" s="86">
        <f t="shared" ref="BI8" si="43">SUM(BI9+BI75)</f>
        <v>265172060.07999998</v>
      </c>
      <c r="BJ8" s="160">
        <f t="shared" ref="BJ8:BJ74" si="44">SUM(BI8-BH8)</f>
        <v>-69380939.920000017</v>
      </c>
      <c r="BK8" s="86">
        <f>SUM(BK9+BK75)</f>
        <v>16741700</v>
      </c>
      <c r="BL8" s="86">
        <f t="shared" ref="BL8" si="45">SUM(BL9+BL75)</f>
        <v>7934796.6600000001</v>
      </c>
      <c r="BM8" s="160">
        <f>SUM(BL8-BK8)</f>
        <v>-8806903.3399999999</v>
      </c>
      <c r="BN8" s="88">
        <f t="shared" si="0"/>
        <v>18909885300</v>
      </c>
      <c r="BO8" s="88">
        <f t="shared" si="1"/>
        <v>11245829544.75</v>
      </c>
      <c r="BP8" s="88">
        <f t="shared" si="1"/>
        <v>-7664055755.25</v>
      </c>
      <c r="BQ8" s="86">
        <f>SUM(BQ9+BQ75)</f>
        <v>12730282700</v>
      </c>
      <c r="BR8" s="86">
        <f t="shared" ref="BR8" si="46">SUM(BR9+BR75)</f>
        <v>6697941814</v>
      </c>
      <c r="BS8" s="160">
        <f t="shared" ref="BS8:BS74" si="47">SUM(BR8-BQ8)</f>
        <v>-6032340886</v>
      </c>
      <c r="BT8" s="88">
        <f t="shared" si="2"/>
        <v>12730282700</v>
      </c>
      <c r="BU8" s="88">
        <f t="shared" si="2"/>
        <v>6697941814</v>
      </c>
      <c r="BV8" s="88">
        <f t="shared" si="2"/>
        <v>-6032340886</v>
      </c>
      <c r="BW8" s="86">
        <f>SUM(BW9+BW75)</f>
        <v>655991000</v>
      </c>
      <c r="BX8" s="86">
        <f t="shared" ref="BX8" si="48">SUM(BX9+BX75)</f>
        <v>150000</v>
      </c>
      <c r="BY8" s="160">
        <f t="shared" ref="BY8:BY48" si="49">SUM(BX8-BW8)</f>
        <v>-655841000</v>
      </c>
      <c r="BZ8" s="86">
        <f>SUM(BZ9+BZ75)</f>
        <v>6414500</v>
      </c>
      <c r="CA8" s="86">
        <f t="shared" ref="CA8" si="50">SUM(CA9+CA75)</f>
        <v>0</v>
      </c>
      <c r="CB8" s="160">
        <f t="shared" ref="CB8:CB74" si="51">SUM(CA8-BZ8)</f>
        <v>-6414500</v>
      </c>
      <c r="CC8" s="88">
        <f t="shared" ref="CC8:CE66" si="52">SUM(BW8+BZ8)</f>
        <v>662405500</v>
      </c>
      <c r="CD8" s="88">
        <f t="shared" si="3"/>
        <v>150000</v>
      </c>
      <c r="CE8" s="88">
        <f t="shared" si="3"/>
        <v>-662255500</v>
      </c>
      <c r="CF8" s="88">
        <f>SUM(BN8+BT8+CC8)</f>
        <v>32302573500</v>
      </c>
      <c r="CG8" s="88">
        <f t="shared" si="4"/>
        <v>17943921358.75</v>
      </c>
      <c r="CH8" s="88">
        <f t="shared" si="4"/>
        <v>-14358652141.25</v>
      </c>
    </row>
    <row r="9" spans="1:86">
      <c r="A9" s="55">
        <v>2</v>
      </c>
      <c r="B9" s="56" t="s">
        <v>5</v>
      </c>
      <c r="C9" s="86">
        <f>SUM(C10+C63+C66)</f>
        <v>350098800</v>
      </c>
      <c r="D9" s="86">
        <f t="shared" ref="D9" si="53">SUM(D10+D63+D66)</f>
        <v>244493938.63</v>
      </c>
      <c r="E9" s="160">
        <f t="shared" si="6"/>
        <v>-105604861.37</v>
      </c>
      <c r="F9" s="86">
        <f>SUM(F10+F63+F66)</f>
        <v>3347327400</v>
      </c>
      <c r="G9" s="188">
        <f t="shared" ref="G9" si="54">SUM(G10+G63+G66)</f>
        <v>2229039470.48</v>
      </c>
      <c r="H9" s="160">
        <f t="shared" si="8"/>
        <v>-1118287929.52</v>
      </c>
      <c r="I9" s="86">
        <f>SUM(I10+I63+I66)</f>
        <v>281101000</v>
      </c>
      <c r="J9" s="86">
        <f t="shared" ref="J9" si="55">SUM(J10+J63+J66)</f>
        <v>226179511.42000002</v>
      </c>
      <c r="K9" s="160">
        <f t="shared" si="10"/>
        <v>-54921488.579999983</v>
      </c>
      <c r="L9" s="86">
        <f>SUM(L10+L63+L66)</f>
        <v>0</v>
      </c>
      <c r="M9" s="86">
        <f t="shared" ref="M9" si="56">SUM(M10+M63+M66)</f>
        <v>0</v>
      </c>
      <c r="N9" s="160">
        <f t="shared" si="12"/>
        <v>0</v>
      </c>
      <c r="O9" s="86">
        <f>SUM(O10+O63+O66)</f>
        <v>1479910900</v>
      </c>
      <c r="P9" s="86">
        <f t="shared" ref="P9" si="57">SUM(P10+P63+P66)</f>
        <v>1399178963.29</v>
      </c>
      <c r="Q9" s="160">
        <f t="shared" si="14"/>
        <v>-80731936.710000038</v>
      </c>
      <c r="R9" s="86">
        <f>SUM(R10+R63+R66)</f>
        <v>650252100</v>
      </c>
      <c r="S9" s="86">
        <f t="shared" ref="S9" si="58">SUM(S10+S63+S66)</f>
        <v>561864396.58000004</v>
      </c>
      <c r="T9" s="160">
        <f t="shared" si="16"/>
        <v>-88387703.419999957</v>
      </c>
      <c r="U9" s="86">
        <f>SUM(U10+U63+U66)</f>
        <v>136963000</v>
      </c>
      <c r="V9" s="86">
        <f t="shared" ref="V9" si="59">SUM(V10+V63+V66)</f>
        <v>101292244.25</v>
      </c>
      <c r="W9" s="160">
        <f t="shared" si="18"/>
        <v>-35670755.75</v>
      </c>
      <c r="X9" s="86">
        <f>SUM(X10+X63+X66)</f>
        <v>101172800</v>
      </c>
      <c r="Y9" s="86">
        <f t="shared" ref="Y9" si="60">SUM(Y10+Y63+Y66)</f>
        <v>97600518.680000007</v>
      </c>
      <c r="Z9" s="160">
        <f t="shared" si="20"/>
        <v>-3572281.3199999928</v>
      </c>
      <c r="AA9" s="86">
        <f>SUM(AA10+AA63+AA66)</f>
        <v>50326400</v>
      </c>
      <c r="AB9" s="86">
        <f t="shared" ref="AB9" si="61">SUM(AB10+AB63+AB66)</f>
        <v>42481642.75</v>
      </c>
      <c r="AC9" s="160">
        <f t="shared" si="22"/>
        <v>-7844757.25</v>
      </c>
      <c r="AD9" s="86">
        <f>SUM(AD10+AD63+AD66)</f>
        <v>48159400</v>
      </c>
      <c r="AE9" s="86">
        <f t="shared" ref="AE9" si="62">SUM(AE10+AE63+AE66)</f>
        <v>48756800</v>
      </c>
      <c r="AF9" s="160">
        <f t="shared" si="24"/>
        <v>597400</v>
      </c>
      <c r="AG9" s="86">
        <f>SUM(AG10+AG63+AG66)</f>
        <v>57279200</v>
      </c>
      <c r="AH9" s="86">
        <f t="shared" ref="AH9" si="63">SUM(AH10+AH63+AH66)</f>
        <v>47484777.840000004</v>
      </c>
      <c r="AI9" s="160">
        <f t="shared" si="26"/>
        <v>-9794422.1599999964</v>
      </c>
      <c r="AJ9" s="86">
        <f>SUM(AJ10+AJ63+AJ66)</f>
        <v>71577200</v>
      </c>
      <c r="AK9" s="86">
        <f t="shared" ref="AK9" si="64">SUM(AK10+AK63+AK66)</f>
        <v>73686400</v>
      </c>
      <c r="AL9" s="160">
        <f t="shared" si="28"/>
        <v>2109200</v>
      </c>
      <c r="AM9" s="86">
        <f>SUM(AM10+AM63+AM66)</f>
        <v>36108400</v>
      </c>
      <c r="AN9" s="86">
        <f t="shared" ref="AN9" si="65">SUM(AN10+AN63+AN66)</f>
        <v>30987201.899999999</v>
      </c>
      <c r="AO9" s="160">
        <f t="shared" si="30"/>
        <v>-5121198.1000000015</v>
      </c>
      <c r="AP9" s="86">
        <f>SUM(AP10+AP63+AP66)</f>
        <v>42176000</v>
      </c>
      <c r="AQ9" s="86">
        <f t="shared" ref="AQ9" si="66">SUM(AQ10+AQ63+AQ66)</f>
        <v>39060399.199999996</v>
      </c>
      <c r="AR9" s="160">
        <f t="shared" si="32"/>
        <v>-3115600.8000000045</v>
      </c>
      <c r="AS9" s="86">
        <f>SUM(AS10+AS63+AS66)</f>
        <v>0</v>
      </c>
      <c r="AT9" s="86">
        <f t="shared" ref="AT9" si="67">SUM(AT10+AT63+AT66)</f>
        <v>0</v>
      </c>
      <c r="AU9" s="160">
        <f t="shared" si="34"/>
        <v>0</v>
      </c>
      <c r="AV9" s="86">
        <f>SUM(AV10+AV63+AV66)</f>
        <v>136384900</v>
      </c>
      <c r="AW9" s="86">
        <f t="shared" ref="AW9" si="68">SUM(AW10+AW63+AW66)</f>
        <v>85823811.620000005</v>
      </c>
      <c r="AX9" s="160">
        <f t="shared" si="36"/>
        <v>-50561088.379999995</v>
      </c>
      <c r="AY9" s="86">
        <f>SUM(AY10+AY63+AY66)</f>
        <v>213226800</v>
      </c>
      <c r="AZ9" s="86">
        <f t="shared" ref="AZ9" si="69">SUM(AZ10+AZ63+AZ66)</f>
        <v>210351834.70999998</v>
      </c>
      <c r="BA9" s="160">
        <f t="shared" si="38"/>
        <v>-2874965.2900000215</v>
      </c>
      <c r="BB9" s="86">
        <f>SUM(BB10+BB63+BB66)</f>
        <v>289769600</v>
      </c>
      <c r="BC9" s="86">
        <f t="shared" ref="BC9" si="70">SUM(BC10+BC63+BC66)</f>
        <v>287191132.66000003</v>
      </c>
      <c r="BD9" s="160">
        <f t="shared" si="40"/>
        <v>-2578467.3399999738</v>
      </c>
      <c r="BE9" s="86">
        <f>SUM(BE10+BE63+BE66)</f>
        <v>0</v>
      </c>
      <c r="BF9" s="86">
        <f t="shared" ref="BF9" si="71">SUM(BF10+BF63+BF66)</f>
        <v>0</v>
      </c>
      <c r="BG9" s="160">
        <f t="shared" si="42"/>
        <v>0</v>
      </c>
      <c r="BH9" s="86">
        <f>SUM(BH10+BH63+BH66)</f>
        <v>334553000</v>
      </c>
      <c r="BI9" s="86">
        <f t="shared" ref="BI9" si="72">SUM(BI10+BI63+BI66)</f>
        <v>265172060.07999998</v>
      </c>
      <c r="BJ9" s="160">
        <f t="shared" si="44"/>
        <v>-69380939.920000017</v>
      </c>
      <c r="BK9" s="86">
        <f>SUM(BK10+BK63+BK66)</f>
        <v>16741700</v>
      </c>
      <c r="BL9" s="86">
        <f t="shared" ref="BL9" si="73">SUM(BL10+BL63+BL66)</f>
        <v>7934796.6600000001</v>
      </c>
      <c r="BM9" s="160">
        <f t="shared" ref="BM9:BM75" si="74">SUM(BL9-BK9)</f>
        <v>-8806903.3399999999</v>
      </c>
      <c r="BN9" s="88">
        <f t="shared" si="0"/>
        <v>7643128600</v>
      </c>
      <c r="BO9" s="88">
        <f t="shared" si="1"/>
        <v>5998579900.75</v>
      </c>
      <c r="BP9" s="88">
        <f t="shared" si="1"/>
        <v>-1644548699.2499995</v>
      </c>
      <c r="BQ9" s="86">
        <f>SUM(BQ10+BQ63+BQ66)</f>
        <v>0</v>
      </c>
      <c r="BR9" s="86">
        <f t="shared" ref="BR9" si="75">SUM(BR10+BR63+BR66)</f>
        <v>0</v>
      </c>
      <c r="BS9" s="160">
        <f t="shared" si="47"/>
        <v>0</v>
      </c>
      <c r="BT9" s="88">
        <f t="shared" si="2"/>
        <v>0</v>
      </c>
      <c r="BU9" s="88">
        <f t="shared" si="2"/>
        <v>0</v>
      </c>
      <c r="BV9" s="88">
        <f t="shared" si="2"/>
        <v>0</v>
      </c>
      <c r="BW9" s="86">
        <f>SUM(BW10+BW63+BW66)</f>
        <v>655991000</v>
      </c>
      <c r="BX9" s="86">
        <f t="shared" ref="BX9" si="76">SUM(BX10+BX63+BX66)</f>
        <v>150000</v>
      </c>
      <c r="BY9" s="160">
        <f t="shared" si="49"/>
        <v>-655841000</v>
      </c>
      <c r="BZ9" s="86">
        <f>SUM(BZ10+BZ63+BZ66)</f>
        <v>6414500</v>
      </c>
      <c r="CA9" s="86">
        <f t="shared" ref="CA9" si="77">SUM(CA10+CA63+CA66)</f>
        <v>0</v>
      </c>
      <c r="CB9" s="160">
        <f t="shared" si="51"/>
        <v>-6414500</v>
      </c>
      <c r="CC9" s="88">
        <f t="shared" si="52"/>
        <v>662405500</v>
      </c>
      <c r="CD9" s="88">
        <f t="shared" si="3"/>
        <v>150000</v>
      </c>
      <c r="CE9" s="88">
        <f t="shared" si="3"/>
        <v>-662255500</v>
      </c>
      <c r="CF9" s="88">
        <f t="shared" ref="CF9:CH74" si="78">SUM(BN9+BT9+CC9)</f>
        <v>8305534100</v>
      </c>
      <c r="CG9" s="88">
        <f t="shared" si="4"/>
        <v>5998729900.75</v>
      </c>
      <c r="CH9" s="88">
        <f t="shared" si="4"/>
        <v>-2306804199.2499995</v>
      </c>
    </row>
    <row r="10" spans="1:86">
      <c r="A10" s="55">
        <v>3</v>
      </c>
      <c r="B10" s="56" t="s">
        <v>6</v>
      </c>
      <c r="C10" s="86">
        <f>SUM(C11+C17+C23+C28+C35+C39+C44+C48+C58)</f>
        <v>327228800</v>
      </c>
      <c r="D10" s="86">
        <f t="shared" ref="D10" si="79">SUM(D11+D17+D23+D28+D35+D39+D44+D48+D58)</f>
        <v>231623938.63</v>
      </c>
      <c r="E10" s="160">
        <f t="shared" si="6"/>
        <v>-95604861.370000005</v>
      </c>
      <c r="F10" s="86">
        <f>SUM(F11+F17+F23+F28+F35+F39+F44+F48+F58)</f>
        <v>2769827400</v>
      </c>
      <c r="G10" s="188">
        <f t="shared" ref="G10" si="80">SUM(G11+G17+G23+G28+G35+G39+G44+G48+G58)</f>
        <v>2119459470.48</v>
      </c>
      <c r="H10" s="160">
        <f t="shared" si="8"/>
        <v>-650367929.51999998</v>
      </c>
      <c r="I10" s="86">
        <f>SUM(I11+I17+I23+I28+I35+I39+I44+I48+I58)</f>
        <v>281101000</v>
      </c>
      <c r="J10" s="86">
        <f t="shared" ref="J10" si="81">SUM(J11+J17+J23+J28+J35+J39+J44+J48+J58)</f>
        <v>226179511.42000002</v>
      </c>
      <c r="K10" s="160">
        <f t="shared" si="10"/>
        <v>-54921488.579999983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0">
        <f t="shared" si="12"/>
        <v>0</v>
      </c>
      <c r="O10" s="86">
        <f>SUM(O11+O17+O23+O28+O35+O39+O44+O48+O58)</f>
        <v>1479910900</v>
      </c>
      <c r="P10" s="86">
        <f t="shared" ref="P10" si="83">SUM(P11+P17+P23+P28+P35+P39+P44+P48+P58)</f>
        <v>1399178963.29</v>
      </c>
      <c r="Q10" s="160">
        <f t="shared" si="14"/>
        <v>-80731936.710000038</v>
      </c>
      <c r="R10" s="86">
        <f>SUM(R11+R17+R23+R28+R35+R39+R44+R48+R58)</f>
        <v>650252100</v>
      </c>
      <c r="S10" s="86">
        <f t="shared" ref="S10" si="84">SUM(S11+S17+S23+S28+S35+S39+S44+S48+S58)</f>
        <v>561864396.58000004</v>
      </c>
      <c r="T10" s="160">
        <f t="shared" si="16"/>
        <v>-88387703.419999957</v>
      </c>
      <c r="U10" s="86">
        <f>SUM(U11+U17+U23+U28+U35+U39+U44+U48+U58)</f>
        <v>136963000</v>
      </c>
      <c r="V10" s="86">
        <f t="shared" ref="V10" si="85">SUM(V11+V17+V23+V28+V35+V39+V44+V48+V58)</f>
        <v>101292244.25</v>
      </c>
      <c r="W10" s="160">
        <f t="shared" si="18"/>
        <v>-35670755.75</v>
      </c>
      <c r="X10" s="86">
        <f>SUM(X11+X17+X23+X28+X35+X39+X44+X48+X58)</f>
        <v>101172800</v>
      </c>
      <c r="Y10" s="86">
        <f t="shared" ref="Y10" si="86">SUM(Y11+Y17+Y23+Y28+Y35+Y39+Y44+Y48+Y58)</f>
        <v>97600518.680000007</v>
      </c>
      <c r="Z10" s="160">
        <f t="shared" si="20"/>
        <v>-3572281.3199999928</v>
      </c>
      <c r="AA10" s="86">
        <f>SUM(AA11+AA17+AA23+AA28+AA35+AA39+AA44+AA48+AA58)</f>
        <v>50326400</v>
      </c>
      <c r="AB10" s="86">
        <f t="shared" ref="AB10" si="87">SUM(AB11+AB17+AB23+AB28+AB35+AB39+AB44+AB48+AB58)</f>
        <v>42481642.75</v>
      </c>
      <c r="AC10" s="160">
        <f t="shared" si="22"/>
        <v>-7844757.25</v>
      </c>
      <c r="AD10" s="86">
        <f>SUM(AD11+AD17+AD23+AD28+AD35+AD39+AD44+AD48+AD58)</f>
        <v>48159400</v>
      </c>
      <c r="AE10" s="86">
        <f t="shared" ref="AE10" si="88">SUM(AE11+AE17+AE23+AE28+AE35+AE39+AE44+AE48+AE58)</f>
        <v>48756800</v>
      </c>
      <c r="AF10" s="160">
        <f t="shared" si="24"/>
        <v>597400</v>
      </c>
      <c r="AG10" s="86">
        <f>SUM(AG11+AG17+AG23+AG28+AG35+AG39+AG44+AG48+AG58)</f>
        <v>57279200</v>
      </c>
      <c r="AH10" s="86">
        <f t="shared" ref="AH10" si="89">SUM(AH11+AH17+AH23+AH28+AH35+AH39+AH44+AH48+AH58)</f>
        <v>47484777.840000004</v>
      </c>
      <c r="AI10" s="160">
        <f t="shared" si="26"/>
        <v>-9794422.1599999964</v>
      </c>
      <c r="AJ10" s="86">
        <f>SUM(AJ11+AJ17+AJ23+AJ28+AJ35+AJ39+AJ44+AJ48+AJ58)</f>
        <v>71577200</v>
      </c>
      <c r="AK10" s="86">
        <f t="shared" ref="AK10" si="90">SUM(AK11+AK17+AK23+AK28+AK35+AK39+AK44+AK48+AK58)</f>
        <v>73686400</v>
      </c>
      <c r="AL10" s="160">
        <f t="shared" si="28"/>
        <v>2109200</v>
      </c>
      <c r="AM10" s="86">
        <f>SUM(AM11+AM17+AM23+AM28+AM35+AM39+AM44+AM48+AM58)</f>
        <v>36108400</v>
      </c>
      <c r="AN10" s="86">
        <f t="shared" ref="AN10" si="91">SUM(AN11+AN17+AN23+AN28+AN35+AN39+AN44+AN48+AN58)</f>
        <v>30987201.899999999</v>
      </c>
      <c r="AO10" s="160">
        <f t="shared" si="30"/>
        <v>-5121198.1000000015</v>
      </c>
      <c r="AP10" s="86">
        <f>SUM(AP11+AP17+AP23+AP28+AP35+AP39+AP44+AP48+AP58)</f>
        <v>42176000</v>
      </c>
      <c r="AQ10" s="86">
        <f t="shared" ref="AQ10" si="92">SUM(AQ11+AQ17+AQ23+AQ28+AQ35+AQ39+AQ44+AQ48+AQ58)</f>
        <v>39060399.199999996</v>
      </c>
      <c r="AR10" s="160">
        <f t="shared" si="32"/>
        <v>-3115600.8000000045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0">
        <f t="shared" si="34"/>
        <v>0</v>
      </c>
      <c r="AV10" s="86">
        <f>SUM(AV11+AV17+AV23+AV28+AV35+AV39+AV44+AV48+AV58)</f>
        <v>136384900</v>
      </c>
      <c r="AW10" s="86">
        <f t="shared" ref="AW10" si="94">SUM(AW11+AW17+AW23+AW28+AW35+AW39+AW44+AW48+AW58)</f>
        <v>85823811.620000005</v>
      </c>
      <c r="AX10" s="160">
        <f t="shared" si="36"/>
        <v>-50561088.379999995</v>
      </c>
      <c r="AY10" s="86">
        <f>SUM(AY11+AY17+AY23+AY28+AY35+AY39+AY44+AY48+AY58)</f>
        <v>213226800</v>
      </c>
      <c r="AZ10" s="86">
        <f t="shared" ref="AZ10" si="95">SUM(AZ11+AZ17+AZ23+AZ28+AZ35+AZ39+AZ44+AZ48+AZ58)</f>
        <v>210351834.70999998</v>
      </c>
      <c r="BA10" s="160">
        <f t="shared" si="38"/>
        <v>-2874965.2900000215</v>
      </c>
      <c r="BB10" s="86">
        <f>SUM(BB11+BB17+BB23+BB28+BB35+BB39+BB44+BB48+BB58)</f>
        <v>289769600</v>
      </c>
      <c r="BC10" s="86">
        <f t="shared" ref="BC10" si="96">SUM(BC11+BC17+BC23+BC28+BC35+BC39+BC44+BC48+BC58)</f>
        <v>287191132.66000003</v>
      </c>
      <c r="BD10" s="160">
        <f t="shared" si="40"/>
        <v>-2578467.3399999738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0">
        <f t="shared" si="42"/>
        <v>0</v>
      </c>
      <c r="BH10" s="86">
        <f>SUM(BH11+BH17+BH23+BH28+BH35+BH39+BH44+BH48+BH58)</f>
        <v>334553000</v>
      </c>
      <c r="BI10" s="86">
        <f t="shared" ref="BI10" si="98">SUM(BI11+BI17+BI23+BI28+BI35+BI39+BI44+BI48+BI58)</f>
        <v>265172060.07999998</v>
      </c>
      <c r="BJ10" s="160">
        <f t="shared" si="44"/>
        <v>-69380939.920000017</v>
      </c>
      <c r="BK10" s="86">
        <f>SUM(BK11+BK17+BK23+BK28+BK35+BK39+BK44+BK48+BK58)</f>
        <v>16741700</v>
      </c>
      <c r="BL10" s="86">
        <f t="shared" ref="BL10" si="99">SUM(BL11+BL17+BL23+BL28+BL35+BL39+BL44+BL48+BL58)</f>
        <v>7934796.6600000001</v>
      </c>
      <c r="BM10" s="160">
        <f t="shared" si="74"/>
        <v>-8806903.3399999999</v>
      </c>
      <c r="BN10" s="88">
        <f t="shared" si="0"/>
        <v>7042758600</v>
      </c>
      <c r="BO10" s="88">
        <f t="shared" si="1"/>
        <v>5876129900.75</v>
      </c>
      <c r="BP10" s="88">
        <f t="shared" si="1"/>
        <v>-1166628699.25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0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655991000</v>
      </c>
      <c r="BX10" s="86">
        <f t="shared" ref="BX10" si="101">SUM(BX11+BX17+BX23+BX28+BX35+BX39+BX44+BX48+BX58)</f>
        <v>150000</v>
      </c>
      <c r="BY10" s="160">
        <f t="shared" si="49"/>
        <v>-655841000</v>
      </c>
      <c r="BZ10" s="86">
        <f>SUM(BZ11+BZ17+BZ23+BZ28+BZ35+BZ39+BZ44+BZ48+BZ58)</f>
        <v>6414500</v>
      </c>
      <c r="CA10" s="86">
        <f t="shared" ref="CA10" si="102">SUM(CA11+CA17+CA23+CA28+CA35+CA39+CA44+CA48+CA58)</f>
        <v>0</v>
      </c>
      <c r="CB10" s="160">
        <f t="shared" si="51"/>
        <v>-6414500</v>
      </c>
      <c r="CC10" s="88">
        <f t="shared" si="52"/>
        <v>662405500</v>
      </c>
      <c r="CD10" s="88">
        <f t="shared" si="3"/>
        <v>150000</v>
      </c>
      <c r="CE10" s="88">
        <f t="shared" si="3"/>
        <v>-662255500</v>
      </c>
      <c r="CF10" s="88">
        <f t="shared" si="78"/>
        <v>7705164100</v>
      </c>
      <c r="CG10" s="88">
        <f t="shared" si="4"/>
        <v>5876279900.75</v>
      </c>
      <c r="CH10" s="88">
        <f t="shared" si="4"/>
        <v>-1828884199.25</v>
      </c>
    </row>
    <row r="11" spans="1:86">
      <c r="A11" s="55">
        <v>4</v>
      </c>
      <c r="B11" s="56" t="s">
        <v>7</v>
      </c>
      <c r="C11" s="86">
        <f t="shared" ref="C11:D11" si="103">SUM(C12:C16)</f>
        <v>160615200</v>
      </c>
      <c r="D11" s="86">
        <f t="shared" si="103"/>
        <v>147392631.46000001</v>
      </c>
      <c r="E11" s="160">
        <f t="shared" si="6"/>
        <v>-13222568.539999992</v>
      </c>
      <c r="F11" s="86">
        <f t="shared" ref="F11:BQ11" si="104">SUM(F12:F16)</f>
        <v>1627352400</v>
      </c>
      <c r="G11" s="188">
        <f t="shared" si="104"/>
        <v>1360803214.4000001</v>
      </c>
      <c r="H11" s="160">
        <f t="shared" si="8"/>
        <v>-266549185.5999999</v>
      </c>
      <c r="I11" s="86">
        <f t="shared" si="104"/>
        <v>134684500</v>
      </c>
      <c r="J11" s="86">
        <f t="shared" si="104"/>
        <v>122251844.93000001</v>
      </c>
      <c r="K11" s="160">
        <f t="shared" si="10"/>
        <v>-12432655.069999993</v>
      </c>
      <c r="L11" s="86">
        <f t="shared" si="104"/>
        <v>0</v>
      </c>
      <c r="M11" s="86">
        <f t="shared" si="104"/>
        <v>0</v>
      </c>
      <c r="N11" s="160">
        <f t="shared" si="12"/>
        <v>0</v>
      </c>
      <c r="O11" s="86">
        <f t="shared" si="104"/>
        <v>955317600</v>
      </c>
      <c r="P11" s="86">
        <f t="shared" si="104"/>
        <v>933822800</v>
      </c>
      <c r="Q11" s="160">
        <f t="shared" si="14"/>
        <v>-21494800</v>
      </c>
      <c r="R11" s="86">
        <f t="shared" si="104"/>
        <v>558290300</v>
      </c>
      <c r="S11" s="86">
        <f t="shared" si="104"/>
        <v>487574196.58000004</v>
      </c>
      <c r="T11" s="160">
        <f t="shared" si="16"/>
        <v>-70716103.419999957</v>
      </c>
      <c r="U11" s="86">
        <f t="shared" si="104"/>
        <v>0</v>
      </c>
      <c r="V11" s="86">
        <f t="shared" si="104"/>
        <v>0</v>
      </c>
      <c r="W11" s="160">
        <f t="shared" si="18"/>
        <v>0</v>
      </c>
      <c r="X11" s="86">
        <f t="shared" si="104"/>
        <v>0</v>
      </c>
      <c r="Y11" s="86">
        <f t="shared" si="104"/>
        <v>0</v>
      </c>
      <c r="Z11" s="160">
        <f t="shared" si="20"/>
        <v>0</v>
      </c>
      <c r="AA11" s="86">
        <f t="shared" si="104"/>
        <v>0</v>
      </c>
      <c r="AB11" s="86">
        <f t="shared" si="104"/>
        <v>0</v>
      </c>
      <c r="AC11" s="160">
        <f t="shared" si="22"/>
        <v>0</v>
      </c>
      <c r="AD11" s="86">
        <f t="shared" si="104"/>
        <v>0</v>
      </c>
      <c r="AE11" s="86">
        <f t="shared" si="104"/>
        <v>0</v>
      </c>
      <c r="AF11" s="160">
        <f t="shared" si="24"/>
        <v>0</v>
      </c>
      <c r="AG11" s="86">
        <f t="shared" si="104"/>
        <v>0</v>
      </c>
      <c r="AH11" s="86">
        <f t="shared" si="104"/>
        <v>0</v>
      </c>
      <c r="AI11" s="160">
        <f t="shared" si="26"/>
        <v>0</v>
      </c>
      <c r="AJ11" s="86">
        <f t="shared" si="104"/>
        <v>0</v>
      </c>
      <c r="AK11" s="86">
        <f t="shared" si="104"/>
        <v>0</v>
      </c>
      <c r="AL11" s="160">
        <f t="shared" si="28"/>
        <v>0</v>
      </c>
      <c r="AM11" s="86">
        <f t="shared" si="104"/>
        <v>0</v>
      </c>
      <c r="AN11" s="86">
        <f t="shared" si="104"/>
        <v>0</v>
      </c>
      <c r="AO11" s="160">
        <f t="shared" si="30"/>
        <v>0</v>
      </c>
      <c r="AP11" s="86">
        <f t="shared" si="104"/>
        <v>0</v>
      </c>
      <c r="AQ11" s="86">
        <f t="shared" si="104"/>
        <v>0</v>
      </c>
      <c r="AR11" s="160">
        <f t="shared" si="32"/>
        <v>0</v>
      </c>
      <c r="AS11" s="86">
        <f t="shared" si="104"/>
        <v>0</v>
      </c>
      <c r="AT11" s="86">
        <f t="shared" si="104"/>
        <v>0</v>
      </c>
      <c r="AU11" s="160">
        <f t="shared" si="34"/>
        <v>0</v>
      </c>
      <c r="AV11" s="86">
        <f t="shared" si="104"/>
        <v>0</v>
      </c>
      <c r="AW11" s="86">
        <f t="shared" si="104"/>
        <v>0</v>
      </c>
      <c r="AX11" s="160">
        <f t="shared" si="36"/>
        <v>0</v>
      </c>
      <c r="AY11" s="86">
        <f t="shared" si="104"/>
        <v>0</v>
      </c>
      <c r="AZ11" s="86">
        <f t="shared" si="104"/>
        <v>0</v>
      </c>
      <c r="BA11" s="160">
        <f t="shared" si="38"/>
        <v>0</v>
      </c>
      <c r="BB11" s="86">
        <f t="shared" si="104"/>
        <v>0</v>
      </c>
      <c r="BC11" s="86">
        <f t="shared" si="104"/>
        <v>0</v>
      </c>
      <c r="BD11" s="160">
        <f t="shared" si="40"/>
        <v>0</v>
      </c>
      <c r="BE11" s="86">
        <f t="shared" si="104"/>
        <v>0</v>
      </c>
      <c r="BF11" s="86">
        <f t="shared" si="104"/>
        <v>0</v>
      </c>
      <c r="BG11" s="160">
        <f t="shared" si="42"/>
        <v>0</v>
      </c>
      <c r="BH11" s="86">
        <f t="shared" si="104"/>
        <v>0</v>
      </c>
      <c r="BI11" s="86">
        <f t="shared" si="104"/>
        <v>0</v>
      </c>
      <c r="BJ11" s="160">
        <f t="shared" si="44"/>
        <v>0</v>
      </c>
      <c r="BK11" s="86">
        <f t="shared" si="104"/>
        <v>0</v>
      </c>
      <c r="BL11" s="86">
        <f t="shared" si="104"/>
        <v>0</v>
      </c>
      <c r="BM11" s="160">
        <f t="shared" si="74"/>
        <v>0</v>
      </c>
      <c r="BN11" s="88">
        <f t="shared" si="0"/>
        <v>3436260000</v>
      </c>
      <c r="BO11" s="88">
        <f t="shared" si="1"/>
        <v>3051844687.3699999</v>
      </c>
      <c r="BP11" s="88">
        <f t="shared" si="1"/>
        <v>-384415312.62999982</v>
      </c>
      <c r="BQ11" s="86">
        <f t="shared" si="104"/>
        <v>0</v>
      </c>
      <c r="BR11" s="86">
        <f t="shared" ref="BR11:CA11" si="105">SUM(BR12:BR16)</f>
        <v>0</v>
      </c>
      <c r="BS11" s="160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0">
        <f t="shared" si="49"/>
        <v>0</v>
      </c>
      <c r="BZ11" s="86">
        <f t="shared" si="105"/>
        <v>0</v>
      </c>
      <c r="CA11" s="86">
        <f t="shared" si="105"/>
        <v>0</v>
      </c>
      <c r="CB11" s="160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5">
        <f t="shared" si="78"/>
        <v>3436260000</v>
      </c>
      <c r="CG11" s="88">
        <f t="shared" si="4"/>
        <v>3051844687.3699999</v>
      </c>
      <c r="CH11" s="88">
        <f t="shared" si="4"/>
        <v>-384415312.62999982</v>
      </c>
    </row>
    <row r="12" spans="1:86">
      <c r="A12" s="13">
        <v>5</v>
      </c>
      <c r="B12" s="15" t="s">
        <v>8</v>
      </c>
      <c r="C12" s="384">
        <v>51763200</v>
      </c>
      <c r="D12" s="384">
        <v>59933471.869999997</v>
      </c>
      <c r="E12" s="160">
        <f t="shared" si="6"/>
        <v>8170271.8699999973</v>
      </c>
      <c r="F12" s="384">
        <v>592449700</v>
      </c>
      <c r="G12" s="384">
        <v>569999065.20000005</v>
      </c>
      <c r="H12" s="160">
        <f t="shared" si="8"/>
        <v>-22450634.799999952</v>
      </c>
      <c r="I12" s="384">
        <v>51600800</v>
      </c>
      <c r="J12" s="384">
        <v>50761482.219999999</v>
      </c>
      <c r="K12" s="160">
        <f t="shared" si="10"/>
        <v>-839317.78000000119</v>
      </c>
      <c r="L12" s="84"/>
      <c r="M12" s="84"/>
      <c r="N12" s="85">
        <v>0</v>
      </c>
      <c r="O12" s="384">
        <v>63280000</v>
      </c>
      <c r="P12" s="384">
        <v>61856200</v>
      </c>
      <c r="Q12" s="160">
        <f t="shared" si="14"/>
        <v>-1423800</v>
      </c>
      <c r="R12" s="384">
        <v>240409300</v>
      </c>
      <c r="S12" s="384">
        <v>165732596.58000001</v>
      </c>
      <c r="T12" s="160">
        <f t="shared" si="16"/>
        <v>-74676703.419999987</v>
      </c>
      <c r="U12" s="84"/>
      <c r="V12" s="84"/>
      <c r="W12" s="160">
        <f t="shared" si="18"/>
        <v>0</v>
      </c>
      <c r="X12" s="84"/>
      <c r="Y12" s="84"/>
      <c r="Z12" s="160">
        <f t="shared" si="20"/>
        <v>0</v>
      </c>
      <c r="AA12" s="84"/>
      <c r="AB12" s="84"/>
      <c r="AC12" s="85">
        <v>0</v>
      </c>
      <c r="AD12" s="84"/>
      <c r="AE12" s="84"/>
      <c r="AF12" s="160">
        <f t="shared" si="24"/>
        <v>0</v>
      </c>
      <c r="AG12" s="84"/>
      <c r="AH12" s="84"/>
      <c r="AI12" s="160">
        <f t="shared" si="26"/>
        <v>0</v>
      </c>
      <c r="AJ12" s="84"/>
      <c r="AK12" s="84"/>
      <c r="AL12" s="160">
        <f t="shared" si="28"/>
        <v>0</v>
      </c>
      <c r="AM12" s="84"/>
      <c r="AN12" s="84"/>
      <c r="AO12" s="160">
        <f t="shared" si="30"/>
        <v>0</v>
      </c>
      <c r="AP12" s="84"/>
      <c r="AQ12" s="84"/>
      <c r="AR12" s="160">
        <f t="shared" si="32"/>
        <v>0</v>
      </c>
      <c r="AS12" s="84"/>
      <c r="AT12" s="84"/>
      <c r="AU12" s="85">
        <v>0</v>
      </c>
      <c r="AV12" s="84"/>
      <c r="AW12" s="84"/>
      <c r="AX12" s="160">
        <f t="shared" si="36"/>
        <v>0</v>
      </c>
      <c r="AY12" s="84"/>
      <c r="AZ12" s="84"/>
      <c r="BA12" s="160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999503000</v>
      </c>
      <c r="BO12" s="89">
        <f t="shared" si="1"/>
        <v>908282815.87000012</v>
      </c>
      <c r="BP12" s="89">
        <f t="shared" si="1"/>
        <v>-91220184.129999936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999503000</v>
      </c>
      <c r="CG12" s="89">
        <f t="shared" si="4"/>
        <v>908282815.87000012</v>
      </c>
      <c r="CH12" s="89">
        <f t="shared" si="4"/>
        <v>-91220184.129999936</v>
      </c>
    </row>
    <row r="13" spans="1:86">
      <c r="A13" s="13">
        <v>6</v>
      </c>
      <c r="B13" s="15" t="s">
        <v>10</v>
      </c>
      <c r="C13" s="384">
        <v>69924000</v>
      </c>
      <c r="D13" s="384">
        <v>64737209.590000004</v>
      </c>
      <c r="E13" s="160">
        <f t="shared" si="6"/>
        <v>-5186790.4099999964</v>
      </c>
      <c r="F13" s="384">
        <v>680384700</v>
      </c>
      <c r="G13" s="384">
        <v>538637361.52999997</v>
      </c>
      <c r="H13" s="160">
        <f t="shared" si="8"/>
        <v>-141747338.47000003</v>
      </c>
      <c r="I13" s="384">
        <v>58958700</v>
      </c>
      <c r="J13" s="384">
        <v>49876712.710000001</v>
      </c>
      <c r="K13" s="160">
        <f t="shared" si="10"/>
        <v>-9081987.2899999991</v>
      </c>
      <c r="L13" s="84"/>
      <c r="M13" s="84"/>
      <c r="N13" s="85">
        <v>0</v>
      </c>
      <c r="O13" s="384">
        <v>368477600</v>
      </c>
      <c r="P13" s="384">
        <v>360186800</v>
      </c>
      <c r="Q13" s="160">
        <f t="shared" si="14"/>
        <v>-8290800</v>
      </c>
      <c r="R13" s="384">
        <v>257887000</v>
      </c>
      <c r="S13" s="384">
        <v>265723600</v>
      </c>
      <c r="T13" s="160">
        <f t="shared" si="16"/>
        <v>7836600</v>
      </c>
      <c r="U13" s="84"/>
      <c r="V13" s="84"/>
      <c r="W13" s="160">
        <f t="shared" si="18"/>
        <v>0</v>
      </c>
      <c r="X13" s="84"/>
      <c r="Y13" s="84"/>
      <c r="Z13" s="160">
        <f t="shared" si="20"/>
        <v>0</v>
      </c>
      <c r="AA13" s="84"/>
      <c r="AB13" s="84"/>
      <c r="AC13" s="85">
        <v>0</v>
      </c>
      <c r="AD13" s="84"/>
      <c r="AE13" s="84"/>
      <c r="AF13" s="160">
        <f t="shared" si="24"/>
        <v>0</v>
      </c>
      <c r="AG13" s="84"/>
      <c r="AH13" s="84"/>
      <c r="AI13" s="160">
        <f t="shared" si="26"/>
        <v>0</v>
      </c>
      <c r="AJ13" s="84"/>
      <c r="AK13" s="84"/>
      <c r="AL13" s="160">
        <f t="shared" si="28"/>
        <v>0</v>
      </c>
      <c r="AM13" s="84"/>
      <c r="AN13" s="84"/>
      <c r="AO13" s="160">
        <f t="shared" si="30"/>
        <v>0</v>
      </c>
      <c r="AP13" s="84"/>
      <c r="AQ13" s="84"/>
      <c r="AR13" s="160">
        <f t="shared" si="32"/>
        <v>0</v>
      </c>
      <c r="AS13" s="84"/>
      <c r="AT13" s="84"/>
      <c r="AU13" s="85">
        <v>0</v>
      </c>
      <c r="AV13" s="84"/>
      <c r="AW13" s="84"/>
      <c r="AX13" s="160">
        <f t="shared" si="36"/>
        <v>0</v>
      </c>
      <c r="AY13" s="84"/>
      <c r="AZ13" s="84"/>
      <c r="BA13" s="160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1435632000</v>
      </c>
      <c r="BO13" s="89">
        <f t="shared" si="1"/>
        <v>1279161683.8299999</v>
      </c>
      <c r="BP13" s="89">
        <f t="shared" si="1"/>
        <v>-156470316.17000002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1435632000</v>
      </c>
      <c r="CG13" s="89">
        <f t="shared" si="4"/>
        <v>1279161683.8299999</v>
      </c>
      <c r="CH13" s="89">
        <f t="shared" si="4"/>
        <v>-156470316.17000002</v>
      </c>
    </row>
    <row r="14" spans="1:86">
      <c r="A14" s="13">
        <v>7</v>
      </c>
      <c r="B14" s="15" t="s">
        <v>11</v>
      </c>
      <c r="C14" s="384">
        <v>10560000</v>
      </c>
      <c r="D14" s="384">
        <v>8925000</v>
      </c>
      <c r="E14" s="160">
        <f t="shared" si="6"/>
        <v>-1635000</v>
      </c>
      <c r="F14" s="384">
        <v>96057400</v>
      </c>
      <c r="G14" s="384">
        <v>64453140.990000002</v>
      </c>
      <c r="H14" s="160">
        <f t="shared" si="8"/>
        <v>-31604259.009999998</v>
      </c>
      <c r="I14" s="384">
        <v>7040000</v>
      </c>
      <c r="J14" s="384">
        <v>6050000</v>
      </c>
      <c r="K14" s="160">
        <f t="shared" si="10"/>
        <v>-990000</v>
      </c>
      <c r="L14" s="82">
        <v>0</v>
      </c>
      <c r="M14" s="82"/>
      <c r="N14" s="107">
        <v>0</v>
      </c>
      <c r="O14" s="384">
        <v>99680000</v>
      </c>
      <c r="P14" s="384">
        <v>97437200</v>
      </c>
      <c r="Q14" s="160">
        <f t="shared" si="14"/>
        <v>-2242800</v>
      </c>
      <c r="R14" s="384">
        <v>36720000</v>
      </c>
      <c r="S14" s="384">
        <v>32844000</v>
      </c>
      <c r="T14" s="160">
        <f t="shared" si="16"/>
        <v>-3876000</v>
      </c>
      <c r="U14" s="82"/>
      <c r="V14" s="82"/>
      <c r="W14" s="160">
        <f t="shared" si="18"/>
        <v>0</v>
      </c>
      <c r="X14" s="82"/>
      <c r="Y14" s="82"/>
      <c r="Z14" s="160">
        <f t="shared" si="20"/>
        <v>0</v>
      </c>
      <c r="AA14" s="82"/>
      <c r="AB14" s="82"/>
      <c r="AC14" s="107">
        <v>0</v>
      </c>
      <c r="AD14" s="82"/>
      <c r="AE14" s="82"/>
      <c r="AF14" s="160">
        <f t="shared" si="24"/>
        <v>0</v>
      </c>
      <c r="AG14" s="82"/>
      <c r="AH14" s="82"/>
      <c r="AI14" s="160">
        <f t="shared" si="26"/>
        <v>0</v>
      </c>
      <c r="AJ14" s="82"/>
      <c r="AK14" s="82"/>
      <c r="AL14" s="160">
        <f t="shared" si="28"/>
        <v>0</v>
      </c>
      <c r="AM14" s="82"/>
      <c r="AN14" s="82"/>
      <c r="AO14" s="160">
        <f t="shared" si="30"/>
        <v>0</v>
      </c>
      <c r="AP14" s="82"/>
      <c r="AQ14" s="82"/>
      <c r="AR14" s="160">
        <f t="shared" si="32"/>
        <v>0</v>
      </c>
      <c r="AS14" s="82">
        <v>0</v>
      </c>
      <c r="AT14" s="82"/>
      <c r="AU14" s="107">
        <v>0</v>
      </c>
      <c r="AV14" s="82"/>
      <c r="AW14" s="82"/>
      <c r="AX14" s="160">
        <f t="shared" si="36"/>
        <v>0</v>
      </c>
      <c r="AY14" s="82"/>
      <c r="AZ14" s="82"/>
      <c r="BA14" s="160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250057400</v>
      </c>
      <c r="BO14" s="124">
        <f t="shared" si="1"/>
        <v>209709340.99000001</v>
      </c>
      <c r="BP14" s="124">
        <f t="shared" si="1"/>
        <v>-40348059.009999998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250057400</v>
      </c>
      <c r="CG14" s="89">
        <f t="shared" si="4"/>
        <v>209709340.99000001</v>
      </c>
      <c r="CH14" s="89">
        <f t="shared" si="4"/>
        <v>-40348059.009999998</v>
      </c>
    </row>
    <row r="15" spans="1:86">
      <c r="A15" s="13">
        <v>8</v>
      </c>
      <c r="B15" s="15" t="s">
        <v>12</v>
      </c>
      <c r="C15" s="384">
        <v>19568000</v>
      </c>
      <c r="D15" s="384">
        <v>5176800</v>
      </c>
      <c r="E15" s="160">
        <f t="shared" si="6"/>
        <v>-14391200</v>
      </c>
      <c r="F15" s="384">
        <v>71682200</v>
      </c>
      <c r="G15" s="384">
        <v>39234535.909999996</v>
      </c>
      <c r="H15" s="160">
        <f t="shared" si="8"/>
        <v>-32447664.090000004</v>
      </c>
      <c r="I15" s="384">
        <v>7185000</v>
      </c>
      <c r="J15" s="384">
        <v>6977600</v>
      </c>
      <c r="K15" s="160">
        <f t="shared" si="10"/>
        <v>-207400</v>
      </c>
      <c r="L15" s="82"/>
      <c r="M15" s="82"/>
      <c r="N15" s="107">
        <v>0</v>
      </c>
      <c r="O15" s="82"/>
      <c r="P15" s="82"/>
      <c r="Q15" s="160">
        <f t="shared" si="14"/>
        <v>0</v>
      </c>
      <c r="R15" s="384">
        <v>23274000</v>
      </c>
      <c r="S15" s="384">
        <v>23274000</v>
      </c>
      <c r="T15" s="160">
        <f t="shared" si="16"/>
        <v>0</v>
      </c>
      <c r="U15" s="82"/>
      <c r="V15" s="82"/>
      <c r="W15" s="160">
        <f t="shared" si="18"/>
        <v>0</v>
      </c>
      <c r="X15" s="82"/>
      <c r="Y15" s="82"/>
      <c r="Z15" s="160">
        <f t="shared" si="20"/>
        <v>0</v>
      </c>
      <c r="AA15" s="82"/>
      <c r="AB15" s="82"/>
      <c r="AC15" s="107">
        <v>0</v>
      </c>
      <c r="AD15" s="82"/>
      <c r="AE15" s="82"/>
      <c r="AF15" s="160">
        <f t="shared" si="24"/>
        <v>0</v>
      </c>
      <c r="AG15" s="82"/>
      <c r="AH15" s="82"/>
      <c r="AI15" s="160">
        <f t="shared" si="26"/>
        <v>0</v>
      </c>
      <c r="AJ15" s="82"/>
      <c r="AK15" s="82"/>
      <c r="AL15" s="160">
        <f t="shared" si="28"/>
        <v>0</v>
      </c>
      <c r="AM15" s="82"/>
      <c r="AN15" s="82"/>
      <c r="AO15" s="160">
        <f t="shared" si="30"/>
        <v>0</v>
      </c>
      <c r="AP15" s="82"/>
      <c r="AQ15" s="82"/>
      <c r="AR15" s="160">
        <f t="shared" si="32"/>
        <v>0</v>
      </c>
      <c r="AS15" s="82"/>
      <c r="AT15" s="82"/>
      <c r="AU15" s="107">
        <v>0</v>
      </c>
      <c r="AV15" s="82"/>
      <c r="AW15" s="82"/>
      <c r="AX15" s="160">
        <f t="shared" si="36"/>
        <v>0</v>
      </c>
      <c r="AY15" s="82"/>
      <c r="AZ15" s="82"/>
      <c r="BA15" s="160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121709200</v>
      </c>
      <c r="BO15" s="124">
        <f t="shared" si="1"/>
        <v>74662935.909999996</v>
      </c>
      <c r="BP15" s="124">
        <f t="shared" si="1"/>
        <v>-47046264.090000004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121709200</v>
      </c>
      <c r="CG15" s="89">
        <f t="shared" si="4"/>
        <v>74662935.909999996</v>
      </c>
      <c r="CH15" s="89">
        <f t="shared" si="4"/>
        <v>-47046264.090000004</v>
      </c>
    </row>
    <row r="16" spans="1:86">
      <c r="A16" s="13">
        <v>9</v>
      </c>
      <c r="B16" s="15" t="s">
        <v>9</v>
      </c>
      <c r="C16" s="384">
        <v>8800000</v>
      </c>
      <c r="D16" s="384">
        <v>8620150</v>
      </c>
      <c r="E16" s="160">
        <f t="shared" si="6"/>
        <v>-179850</v>
      </c>
      <c r="F16" s="384">
        <v>186778400</v>
      </c>
      <c r="G16" s="384">
        <v>148479110.77000001</v>
      </c>
      <c r="H16" s="160">
        <f t="shared" si="8"/>
        <v>-38299289.229999989</v>
      </c>
      <c r="I16" s="384">
        <v>9900000</v>
      </c>
      <c r="J16" s="384">
        <v>8586050</v>
      </c>
      <c r="K16" s="160">
        <f t="shared" si="10"/>
        <v>-1313950</v>
      </c>
      <c r="L16" s="84"/>
      <c r="M16" s="84"/>
      <c r="N16" s="85">
        <v>0</v>
      </c>
      <c r="O16" s="384">
        <v>423880000</v>
      </c>
      <c r="P16" s="384">
        <v>414342600</v>
      </c>
      <c r="Q16" s="160">
        <f t="shared" si="14"/>
        <v>-9537400</v>
      </c>
      <c r="R16" s="82"/>
      <c r="S16" s="82"/>
      <c r="T16" s="160">
        <f t="shared" si="16"/>
        <v>0</v>
      </c>
      <c r="U16" s="84"/>
      <c r="V16" s="84"/>
      <c r="W16" s="160">
        <f t="shared" si="18"/>
        <v>0</v>
      </c>
      <c r="X16" s="84"/>
      <c r="Y16" s="84"/>
      <c r="Z16" s="160">
        <f t="shared" si="20"/>
        <v>0</v>
      </c>
      <c r="AA16" s="84"/>
      <c r="AB16" s="84"/>
      <c r="AC16" s="85">
        <v>0</v>
      </c>
      <c r="AD16" s="84"/>
      <c r="AE16" s="84"/>
      <c r="AF16" s="160">
        <f t="shared" si="24"/>
        <v>0</v>
      </c>
      <c r="AG16" s="84"/>
      <c r="AH16" s="84"/>
      <c r="AI16" s="160">
        <f t="shared" si="26"/>
        <v>0</v>
      </c>
      <c r="AJ16" s="84"/>
      <c r="AK16" s="84"/>
      <c r="AL16" s="160">
        <f t="shared" si="28"/>
        <v>0</v>
      </c>
      <c r="AM16" s="84"/>
      <c r="AN16" s="84"/>
      <c r="AO16" s="160">
        <f t="shared" si="30"/>
        <v>0</v>
      </c>
      <c r="AP16" s="84"/>
      <c r="AQ16" s="84"/>
      <c r="AR16" s="160">
        <f t="shared" si="32"/>
        <v>0</v>
      </c>
      <c r="AS16" s="84"/>
      <c r="AT16" s="84"/>
      <c r="AU16" s="85">
        <v>0</v>
      </c>
      <c r="AV16" s="84"/>
      <c r="AW16" s="84"/>
      <c r="AX16" s="160">
        <f t="shared" si="36"/>
        <v>0</v>
      </c>
      <c r="AY16" s="84"/>
      <c r="AZ16" s="84"/>
      <c r="BA16" s="160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629358400</v>
      </c>
      <c r="BO16" s="89">
        <f t="shared" si="1"/>
        <v>580027910.76999998</v>
      </c>
      <c r="BP16" s="89">
        <f t="shared" si="1"/>
        <v>-49330489.229999989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629358400</v>
      </c>
      <c r="CG16" s="89">
        <f t="shared" si="4"/>
        <v>580027910.76999998</v>
      </c>
      <c r="CH16" s="89">
        <f t="shared" si="4"/>
        <v>-49330489.229999989</v>
      </c>
    </row>
    <row r="17" spans="1:16320">
      <c r="A17" s="55">
        <v>10</v>
      </c>
      <c r="B17" s="56" t="s">
        <v>16</v>
      </c>
      <c r="C17" s="104">
        <f>SUM(C18:C22)</f>
        <v>21076800</v>
      </c>
      <c r="D17" s="104">
        <f>SUM(D18:D22)</f>
        <v>17897236.169999998</v>
      </c>
      <c r="E17" s="160">
        <f t="shared" si="6"/>
        <v>-3179563.8300000019</v>
      </c>
      <c r="F17" s="104">
        <f>SUM(F18:F22)</f>
        <v>209418900</v>
      </c>
      <c r="G17" s="104">
        <f>SUM(G18:G22)</f>
        <v>155074231.84</v>
      </c>
      <c r="H17" s="160">
        <f t="shared" si="8"/>
        <v>-54344668.159999996</v>
      </c>
      <c r="I17" s="104">
        <f>SUM(I18:I22)</f>
        <v>16836500</v>
      </c>
      <c r="J17" s="104">
        <f>SUM(J18:J22)</f>
        <v>13751598.490000002</v>
      </c>
      <c r="K17" s="160">
        <f t="shared" si="10"/>
        <v>-3084901.5099999979</v>
      </c>
      <c r="L17" s="86">
        <v>0</v>
      </c>
      <c r="M17" s="86">
        <v>0</v>
      </c>
      <c r="N17" s="160">
        <v>0</v>
      </c>
      <c r="O17" s="104">
        <f>SUM(O18:O22)</f>
        <v>119414500</v>
      </c>
      <c r="P17" s="104">
        <f>SUM(P18:P22)</f>
        <v>129327400</v>
      </c>
      <c r="Q17" s="160">
        <f t="shared" si="14"/>
        <v>9912900</v>
      </c>
      <c r="R17" s="104">
        <f>SUM(R18:R22)</f>
        <v>69786300</v>
      </c>
      <c r="S17" s="104">
        <f>SUM(S18:S22)</f>
        <v>69190200</v>
      </c>
      <c r="T17" s="160">
        <f t="shared" si="16"/>
        <v>-596100</v>
      </c>
      <c r="U17" s="86">
        <v>0</v>
      </c>
      <c r="V17" s="86">
        <v>0</v>
      </c>
      <c r="W17" s="160">
        <f t="shared" si="18"/>
        <v>0</v>
      </c>
      <c r="X17" s="86">
        <v>0</v>
      </c>
      <c r="Y17" s="86">
        <v>0</v>
      </c>
      <c r="Z17" s="160">
        <f t="shared" si="20"/>
        <v>0</v>
      </c>
      <c r="AA17" s="86">
        <v>0</v>
      </c>
      <c r="AB17" s="86">
        <v>0</v>
      </c>
      <c r="AC17" s="160">
        <v>0</v>
      </c>
      <c r="AD17" s="86">
        <v>0</v>
      </c>
      <c r="AE17" s="86">
        <v>0</v>
      </c>
      <c r="AF17" s="160">
        <f t="shared" si="24"/>
        <v>0</v>
      </c>
      <c r="AG17" s="86">
        <v>0</v>
      </c>
      <c r="AH17" s="86">
        <v>0</v>
      </c>
      <c r="AI17" s="160">
        <f t="shared" si="26"/>
        <v>0</v>
      </c>
      <c r="AJ17" s="86">
        <v>0</v>
      </c>
      <c r="AK17" s="86">
        <v>0</v>
      </c>
      <c r="AL17" s="160">
        <f t="shared" si="28"/>
        <v>0</v>
      </c>
      <c r="AM17" s="86">
        <v>0</v>
      </c>
      <c r="AN17" s="86">
        <v>0</v>
      </c>
      <c r="AO17" s="160">
        <f t="shared" si="30"/>
        <v>0</v>
      </c>
      <c r="AP17" s="86">
        <v>0</v>
      </c>
      <c r="AQ17" s="86">
        <v>0</v>
      </c>
      <c r="AR17" s="160">
        <f t="shared" si="32"/>
        <v>0</v>
      </c>
      <c r="AS17" s="86">
        <v>0</v>
      </c>
      <c r="AT17" s="86">
        <v>0</v>
      </c>
      <c r="AU17" s="160">
        <v>0</v>
      </c>
      <c r="AV17" s="86">
        <v>0</v>
      </c>
      <c r="AW17" s="86">
        <v>0</v>
      </c>
      <c r="AX17" s="160">
        <f t="shared" si="36"/>
        <v>0</v>
      </c>
      <c r="AY17" s="86">
        <v>0</v>
      </c>
      <c r="AZ17" s="86">
        <v>0</v>
      </c>
      <c r="BA17" s="160">
        <f t="shared" si="38"/>
        <v>0</v>
      </c>
      <c r="BB17" s="86">
        <v>0</v>
      </c>
      <c r="BC17" s="86">
        <v>0</v>
      </c>
      <c r="BD17" s="160">
        <f t="shared" si="40"/>
        <v>0</v>
      </c>
      <c r="BE17" s="86">
        <f>SUM(BE18:BE22)</f>
        <v>0</v>
      </c>
      <c r="BF17" s="86">
        <f>SUM(BF18:BF22)</f>
        <v>0</v>
      </c>
      <c r="BG17" s="160">
        <f t="shared" si="42"/>
        <v>0</v>
      </c>
      <c r="BH17" s="86">
        <f>SUM(BH18:BH22)</f>
        <v>0</v>
      </c>
      <c r="BI17" s="86">
        <f>SUM(BI18:BI22)</f>
        <v>0</v>
      </c>
      <c r="BJ17" s="160">
        <f t="shared" si="44"/>
        <v>0</v>
      </c>
      <c r="BK17" s="86">
        <f>SUM(BK18:BK22)</f>
        <v>0</v>
      </c>
      <c r="BL17" s="86">
        <f>SUM(BL18:BL22)</f>
        <v>0</v>
      </c>
      <c r="BM17" s="160">
        <f t="shared" si="74"/>
        <v>0</v>
      </c>
      <c r="BN17" s="88">
        <f t="shared" si="0"/>
        <v>436533000</v>
      </c>
      <c r="BO17" s="88">
        <f t="shared" si="1"/>
        <v>385240666.5</v>
      </c>
      <c r="BP17" s="88">
        <f t="shared" si="1"/>
        <v>-51292333.499999993</v>
      </c>
      <c r="BQ17" s="86">
        <f>SUM(BQ18:BQ22)</f>
        <v>0</v>
      </c>
      <c r="BR17" s="86">
        <f>SUM(BR18:BR22)</f>
        <v>0</v>
      </c>
      <c r="BS17" s="160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0">
        <f t="shared" si="49"/>
        <v>0</v>
      </c>
      <c r="BZ17" s="86">
        <f>SUM(BZ18:BZ22)</f>
        <v>0</v>
      </c>
      <c r="CA17" s="86">
        <f>SUM(CA18:CA22)</f>
        <v>0</v>
      </c>
      <c r="CB17" s="160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5">
        <f t="shared" si="78"/>
        <v>436533000</v>
      </c>
      <c r="CG17" s="88">
        <f t="shared" si="4"/>
        <v>385240666.5</v>
      </c>
      <c r="CH17" s="88">
        <f t="shared" si="4"/>
        <v>-51292333.499999993</v>
      </c>
    </row>
    <row r="18" spans="1:16320">
      <c r="A18" s="13">
        <v>11</v>
      </c>
      <c r="B18" s="15" t="s">
        <v>13</v>
      </c>
      <c r="C18" s="384">
        <v>14652100</v>
      </c>
      <c r="D18" s="384">
        <v>12289800.6</v>
      </c>
      <c r="E18" s="160">
        <f t="shared" si="6"/>
        <v>-2362299.4000000004</v>
      </c>
      <c r="F18" s="384">
        <v>144324800</v>
      </c>
      <c r="G18" s="384">
        <v>105921034.06999999</v>
      </c>
      <c r="H18" s="160">
        <f t="shared" si="8"/>
        <v>-38403765.930000007</v>
      </c>
      <c r="I18" s="384">
        <v>11448500</v>
      </c>
      <c r="J18" s="384">
        <v>9474675.4700000007</v>
      </c>
      <c r="K18" s="160">
        <f t="shared" si="10"/>
        <v>-1973824.5299999993</v>
      </c>
      <c r="L18" s="84"/>
      <c r="M18" s="84"/>
      <c r="N18" s="85">
        <v>0</v>
      </c>
      <c r="O18" s="384">
        <v>81202500</v>
      </c>
      <c r="P18" s="384">
        <v>91975200</v>
      </c>
      <c r="Q18" s="160">
        <f t="shared" si="14"/>
        <v>10772700</v>
      </c>
      <c r="R18" s="384">
        <v>47461100</v>
      </c>
      <c r="S18" s="384">
        <v>47049600</v>
      </c>
      <c r="T18" s="160">
        <f t="shared" si="16"/>
        <v>-411500</v>
      </c>
      <c r="U18" s="84"/>
      <c r="V18" s="84"/>
      <c r="W18" s="160">
        <f t="shared" si="18"/>
        <v>0</v>
      </c>
      <c r="X18" s="84"/>
      <c r="Y18" s="84"/>
      <c r="Z18" s="160">
        <f t="shared" si="20"/>
        <v>0</v>
      </c>
      <c r="AA18" s="84"/>
      <c r="AB18" s="84"/>
      <c r="AC18" s="85">
        <v>0</v>
      </c>
      <c r="AD18" s="84"/>
      <c r="AE18" s="84"/>
      <c r="AF18" s="160">
        <f t="shared" si="24"/>
        <v>0</v>
      </c>
      <c r="AG18" s="84"/>
      <c r="AH18" s="84"/>
      <c r="AI18" s="160">
        <f t="shared" si="26"/>
        <v>0</v>
      </c>
      <c r="AJ18" s="84"/>
      <c r="AK18" s="84"/>
      <c r="AL18" s="160">
        <f t="shared" si="28"/>
        <v>0</v>
      </c>
      <c r="AM18" s="84"/>
      <c r="AN18" s="84"/>
      <c r="AO18" s="160">
        <f t="shared" si="30"/>
        <v>0</v>
      </c>
      <c r="AP18" s="84"/>
      <c r="AQ18" s="84"/>
      <c r="AR18" s="160">
        <f t="shared" si="32"/>
        <v>0</v>
      </c>
      <c r="AS18" s="84"/>
      <c r="AT18" s="84"/>
      <c r="AU18" s="85">
        <v>0</v>
      </c>
      <c r="AV18" s="84"/>
      <c r="AW18" s="84"/>
      <c r="AX18" s="160">
        <f t="shared" si="36"/>
        <v>0</v>
      </c>
      <c r="AY18" s="84"/>
      <c r="AZ18" s="84"/>
      <c r="BA18" s="160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299089000</v>
      </c>
      <c r="BO18" s="89">
        <f t="shared" si="1"/>
        <v>266710310.13999999</v>
      </c>
      <c r="BP18" s="89">
        <f t="shared" si="1"/>
        <v>-32378689.860000007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299089000</v>
      </c>
      <c r="CG18" s="89">
        <f t="shared" si="4"/>
        <v>266710310.13999999</v>
      </c>
      <c r="CH18" s="89">
        <f t="shared" si="4"/>
        <v>-32378689.860000007</v>
      </c>
    </row>
    <row r="19" spans="1:16320">
      <c r="A19" s="13">
        <v>12</v>
      </c>
      <c r="B19" s="15" t="s">
        <v>14</v>
      </c>
      <c r="C19" s="384">
        <v>1606100</v>
      </c>
      <c r="D19" s="384">
        <v>1357858.9</v>
      </c>
      <c r="E19" s="160">
        <f t="shared" si="6"/>
        <v>-248241.10000000009</v>
      </c>
      <c r="F19" s="384">
        <v>16273300</v>
      </c>
      <c r="G19" s="384">
        <v>13358321.58</v>
      </c>
      <c r="H19" s="160">
        <f t="shared" si="8"/>
        <v>-2914978.42</v>
      </c>
      <c r="I19" s="384">
        <v>1347100</v>
      </c>
      <c r="J19" s="384">
        <v>1013490.76</v>
      </c>
      <c r="K19" s="160">
        <f t="shared" si="10"/>
        <v>-333609.24</v>
      </c>
      <c r="L19" s="84"/>
      <c r="M19" s="84"/>
      <c r="N19" s="85">
        <v>0</v>
      </c>
      <c r="O19" s="384">
        <v>9553600</v>
      </c>
      <c r="P19" s="384">
        <v>9338600</v>
      </c>
      <c r="Q19" s="160">
        <f t="shared" si="14"/>
        <v>-215000</v>
      </c>
      <c r="R19" s="384">
        <v>5582800</v>
      </c>
      <c r="S19" s="384">
        <v>5535400</v>
      </c>
      <c r="T19" s="160">
        <f t="shared" si="16"/>
        <v>-47400</v>
      </c>
      <c r="U19" s="84"/>
      <c r="V19" s="84"/>
      <c r="W19" s="160">
        <f t="shared" si="18"/>
        <v>0</v>
      </c>
      <c r="X19" s="84"/>
      <c r="Y19" s="84"/>
      <c r="Z19" s="160">
        <f t="shared" si="20"/>
        <v>0</v>
      </c>
      <c r="AA19" s="84"/>
      <c r="AB19" s="84"/>
      <c r="AC19" s="85">
        <v>0</v>
      </c>
      <c r="AD19" s="84"/>
      <c r="AE19" s="84"/>
      <c r="AF19" s="160">
        <f t="shared" si="24"/>
        <v>0</v>
      </c>
      <c r="AG19" s="84"/>
      <c r="AH19" s="84"/>
      <c r="AI19" s="160">
        <f t="shared" si="26"/>
        <v>0</v>
      </c>
      <c r="AJ19" s="84"/>
      <c r="AK19" s="84"/>
      <c r="AL19" s="160">
        <f t="shared" si="28"/>
        <v>0</v>
      </c>
      <c r="AM19" s="84"/>
      <c r="AN19" s="84"/>
      <c r="AO19" s="160">
        <f t="shared" si="30"/>
        <v>0</v>
      </c>
      <c r="AP19" s="84"/>
      <c r="AQ19" s="84"/>
      <c r="AR19" s="160">
        <f t="shared" si="32"/>
        <v>0</v>
      </c>
      <c r="AS19" s="84"/>
      <c r="AT19" s="84"/>
      <c r="AU19" s="85">
        <v>0</v>
      </c>
      <c r="AV19" s="84"/>
      <c r="AW19" s="84"/>
      <c r="AX19" s="160">
        <f t="shared" si="36"/>
        <v>0</v>
      </c>
      <c r="AY19" s="84"/>
      <c r="AZ19" s="84"/>
      <c r="BA19" s="160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34362900</v>
      </c>
      <c r="BO19" s="89">
        <f t="shared" si="1"/>
        <v>30603671.240000002</v>
      </c>
      <c r="BP19" s="89">
        <f t="shared" si="1"/>
        <v>-3759228.76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34362900</v>
      </c>
      <c r="CG19" s="89">
        <f t="shared" si="4"/>
        <v>30603671.240000002</v>
      </c>
      <c r="CH19" s="89">
        <f t="shared" si="4"/>
        <v>-3759228.76</v>
      </c>
    </row>
    <row r="20" spans="1:16320">
      <c r="A20" s="13">
        <v>13</v>
      </c>
      <c r="B20" s="15" t="s">
        <v>15</v>
      </c>
      <c r="C20" s="384">
        <v>609600</v>
      </c>
      <c r="D20" s="384">
        <v>678929.44</v>
      </c>
      <c r="E20" s="160">
        <f t="shared" si="6"/>
        <v>69329.439999999944</v>
      </c>
      <c r="F20" s="384">
        <v>5754700</v>
      </c>
      <c r="G20" s="384">
        <v>6926075.75</v>
      </c>
      <c r="H20" s="160">
        <f t="shared" si="8"/>
        <v>1171375.75</v>
      </c>
      <c r="I20" s="384">
        <v>673400</v>
      </c>
      <c r="J20" s="384">
        <v>506745.38</v>
      </c>
      <c r="K20" s="160">
        <f t="shared" si="10"/>
        <v>-166654.62</v>
      </c>
      <c r="L20" s="84"/>
      <c r="M20" s="84"/>
      <c r="N20" s="85">
        <v>0</v>
      </c>
      <c r="O20" s="384">
        <v>4776000</v>
      </c>
      <c r="P20" s="384">
        <v>4668600</v>
      </c>
      <c r="Q20" s="160">
        <f t="shared" si="14"/>
        <v>-107400</v>
      </c>
      <c r="R20" s="384">
        <v>2788300</v>
      </c>
      <c r="S20" s="384">
        <v>2767400</v>
      </c>
      <c r="T20" s="160">
        <f t="shared" si="16"/>
        <v>-20900</v>
      </c>
      <c r="U20" s="84"/>
      <c r="V20" s="84"/>
      <c r="W20" s="160">
        <f t="shared" si="18"/>
        <v>0</v>
      </c>
      <c r="X20" s="84"/>
      <c r="Y20" s="84"/>
      <c r="Z20" s="160">
        <f t="shared" si="20"/>
        <v>0</v>
      </c>
      <c r="AA20" s="84"/>
      <c r="AB20" s="84"/>
      <c r="AC20" s="85">
        <v>0</v>
      </c>
      <c r="AD20" s="84"/>
      <c r="AE20" s="84"/>
      <c r="AF20" s="160">
        <f t="shared" si="24"/>
        <v>0</v>
      </c>
      <c r="AG20" s="84"/>
      <c r="AH20" s="84"/>
      <c r="AI20" s="160">
        <f t="shared" si="26"/>
        <v>0</v>
      </c>
      <c r="AJ20" s="84"/>
      <c r="AK20" s="84"/>
      <c r="AL20" s="160">
        <f t="shared" si="28"/>
        <v>0</v>
      </c>
      <c r="AM20" s="84"/>
      <c r="AN20" s="84"/>
      <c r="AO20" s="160">
        <f t="shared" si="30"/>
        <v>0</v>
      </c>
      <c r="AP20" s="84"/>
      <c r="AQ20" s="84"/>
      <c r="AR20" s="160">
        <f t="shared" si="32"/>
        <v>0</v>
      </c>
      <c r="AS20" s="84"/>
      <c r="AT20" s="84"/>
      <c r="AU20" s="85">
        <v>0</v>
      </c>
      <c r="AV20" s="84"/>
      <c r="AW20" s="84"/>
      <c r="AX20" s="160">
        <f t="shared" si="36"/>
        <v>0</v>
      </c>
      <c r="AY20" s="84"/>
      <c r="AZ20" s="84"/>
      <c r="BA20" s="160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14602000</v>
      </c>
      <c r="BO20" s="89">
        <f t="shared" si="1"/>
        <v>15547750.57</v>
      </c>
      <c r="BP20" s="89">
        <f t="shared" si="1"/>
        <v>945750.56999999983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14602000</v>
      </c>
      <c r="CG20" s="89">
        <f t="shared" si="4"/>
        <v>15547750.57</v>
      </c>
      <c r="CH20" s="89">
        <f t="shared" si="4"/>
        <v>945750.56999999983</v>
      </c>
    </row>
    <row r="21" spans="1:16320">
      <c r="A21" s="13">
        <v>14</v>
      </c>
      <c r="B21" s="15" t="s">
        <v>17</v>
      </c>
      <c r="C21" s="384">
        <v>996600</v>
      </c>
      <c r="D21" s="384">
        <v>678929.44</v>
      </c>
      <c r="E21" s="160">
        <f t="shared" si="6"/>
        <v>-317670.56000000006</v>
      </c>
      <c r="F21" s="384">
        <v>10519000</v>
      </c>
      <c r="G21" s="384">
        <v>5773760.1200000001</v>
      </c>
      <c r="H21" s="160">
        <f t="shared" si="8"/>
        <v>-4745239.88</v>
      </c>
      <c r="I21" s="384">
        <v>673400</v>
      </c>
      <c r="J21" s="384">
        <v>506745.38</v>
      </c>
      <c r="K21" s="160">
        <f t="shared" si="10"/>
        <v>-166654.62</v>
      </c>
      <c r="L21" s="84"/>
      <c r="M21" s="84"/>
      <c r="N21" s="85">
        <v>0</v>
      </c>
      <c r="O21" s="384">
        <v>4776000</v>
      </c>
      <c r="P21" s="384">
        <v>4668600</v>
      </c>
      <c r="Q21" s="160">
        <f t="shared" si="14"/>
        <v>-107400</v>
      </c>
      <c r="R21" s="384">
        <v>2788300</v>
      </c>
      <c r="S21" s="384">
        <v>2767400</v>
      </c>
      <c r="T21" s="160">
        <f t="shared" si="16"/>
        <v>-20900</v>
      </c>
      <c r="U21" s="84"/>
      <c r="V21" s="84"/>
      <c r="W21" s="160">
        <f t="shared" si="18"/>
        <v>0</v>
      </c>
      <c r="X21" s="84"/>
      <c r="Y21" s="84"/>
      <c r="Z21" s="160">
        <f t="shared" si="20"/>
        <v>0</v>
      </c>
      <c r="AA21" s="84"/>
      <c r="AB21" s="84"/>
      <c r="AC21" s="85">
        <v>0</v>
      </c>
      <c r="AD21" s="84"/>
      <c r="AE21" s="84"/>
      <c r="AF21" s="160">
        <f t="shared" si="24"/>
        <v>0</v>
      </c>
      <c r="AG21" s="84"/>
      <c r="AH21" s="84"/>
      <c r="AI21" s="160">
        <f t="shared" si="26"/>
        <v>0</v>
      </c>
      <c r="AJ21" s="84"/>
      <c r="AK21" s="84"/>
      <c r="AL21" s="160">
        <f t="shared" si="28"/>
        <v>0</v>
      </c>
      <c r="AM21" s="84"/>
      <c r="AN21" s="84"/>
      <c r="AO21" s="160">
        <f t="shared" si="30"/>
        <v>0</v>
      </c>
      <c r="AP21" s="84"/>
      <c r="AQ21" s="84"/>
      <c r="AR21" s="160">
        <f t="shared" si="32"/>
        <v>0</v>
      </c>
      <c r="AS21" s="84"/>
      <c r="AT21" s="84"/>
      <c r="AU21" s="85">
        <v>0</v>
      </c>
      <c r="AV21" s="84"/>
      <c r="AW21" s="84"/>
      <c r="AX21" s="160">
        <f t="shared" si="36"/>
        <v>0</v>
      </c>
      <c r="AY21" s="84"/>
      <c r="AZ21" s="84"/>
      <c r="BA21" s="160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19753300</v>
      </c>
      <c r="BO21" s="89">
        <f t="shared" si="1"/>
        <v>14395434.940000001</v>
      </c>
      <c r="BP21" s="89">
        <f t="shared" si="1"/>
        <v>-5357865.0599999996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19753300</v>
      </c>
      <c r="CG21" s="89">
        <f t="shared" si="4"/>
        <v>14395434.940000001</v>
      </c>
      <c r="CH21" s="89">
        <f t="shared" si="4"/>
        <v>-5357865.0599999996</v>
      </c>
    </row>
    <row r="22" spans="1:16320">
      <c r="A22" s="13">
        <v>15</v>
      </c>
      <c r="B22" s="15" t="s">
        <v>18</v>
      </c>
      <c r="C22" s="384">
        <v>3212400</v>
      </c>
      <c r="D22" s="384">
        <v>2891717.79</v>
      </c>
      <c r="E22" s="160">
        <f t="shared" si="6"/>
        <v>-320682.20999999996</v>
      </c>
      <c r="F22" s="384">
        <v>32547100</v>
      </c>
      <c r="G22" s="384">
        <v>23095040.32</v>
      </c>
      <c r="H22" s="160">
        <f t="shared" si="8"/>
        <v>-9452059.6799999997</v>
      </c>
      <c r="I22" s="384">
        <v>2694100</v>
      </c>
      <c r="J22" s="384">
        <v>2249941.5</v>
      </c>
      <c r="K22" s="160">
        <f t="shared" si="10"/>
        <v>-444158.5</v>
      </c>
      <c r="L22" s="84"/>
      <c r="M22" s="84"/>
      <c r="N22" s="85">
        <v>0</v>
      </c>
      <c r="O22" s="384">
        <v>19106400</v>
      </c>
      <c r="P22" s="384">
        <v>18676400</v>
      </c>
      <c r="Q22" s="160">
        <f t="shared" si="14"/>
        <v>-430000</v>
      </c>
      <c r="R22" s="384">
        <v>11165800</v>
      </c>
      <c r="S22" s="384">
        <v>11070400</v>
      </c>
      <c r="T22" s="160">
        <f t="shared" si="16"/>
        <v>-95400</v>
      </c>
      <c r="U22" s="84"/>
      <c r="V22" s="84"/>
      <c r="W22" s="160">
        <f t="shared" si="18"/>
        <v>0</v>
      </c>
      <c r="X22" s="84"/>
      <c r="Y22" s="84"/>
      <c r="Z22" s="160">
        <f t="shared" si="20"/>
        <v>0</v>
      </c>
      <c r="AA22" s="84"/>
      <c r="AB22" s="84"/>
      <c r="AC22" s="85">
        <v>0</v>
      </c>
      <c r="AD22" s="84"/>
      <c r="AE22" s="84"/>
      <c r="AF22" s="160">
        <f t="shared" si="24"/>
        <v>0</v>
      </c>
      <c r="AG22" s="84"/>
      <c r="AH22" s="84"/>
      <c r="AI22" s="160">
        <f t="shared" si="26"/>
        <v>0</v>
      </c>
      <c r="AJ22" s="84"/>
      <c r="AK22" s="84"/>
      <c r="AL22" s="160">
        <f t="shared" si="28"/>
        <v>0</v>
      </c>
      <c r="AM22" s="84"/>
      <c r="AN22" s="84"/>
      <c r="AO22" s="160">
        <f t="shared" si="30"/>
        <v>0</v>
      </c>
      <c r="AP22" s="84"/>
      <c r="AQ22" s="84"/>
      <c r="AR22" s="160">
        <f t="shared" si="32"/>
        <v>0</v>
      </c>
      <c r="AS22" s="84"/>
      <c r="AT22" s="84"/>
      <c r="AU22" s="85">
        <v>0</v>
      </c>
      <c r="AV22" s="84"/>
      <c r="AW22" s="84"/>
      <c r="AX22" s="160">
        <f t="shared" si="36"/>
        <v>0</v>
      </c>
      <c r="AY22" s="84"/>
      <c r="AZ22" s="84"/>
      <c r="BA22" s="160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68725800</v>
      </c>
      <c r="BO22" s="89">
        <f t="shared" si="1"/>
        <v>57983499.609999999</v>
      </c>
      <c r="BP22" s="89">
        <f t="shared" si="1"/>
        <v>-10742300.390000001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68725800</v>
      </c>
      <c r="CG22" s="89">
        <f t="shared" si="4"/>
        <v>57983499.609999999</v>
      </c>
      <c r="CH22" s="89">
        <f t="shared" si="4"/>
        <v>-10742300.390000001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0">
        <f t="shared" si="6"/>
        <v>0</v>
      </c>
      <c r="F23" s="104">
        <f t="shared" si="107"/>
        <v>214597900</v>
      </c>
      <c r="G23" s="104">
        <f t="shared" si="107"/>
        <v>157570369.86000001</v>
      </c>
      <c r="H23" s="160">
        <f t="shared" si="8"/>
        <v>-57027530.139999986</v>
      </c>
      <c r="I23" s="104">
        <f t="shared" si="107"/>
        <v>0</v>
      </c>
      <c r="J23" s="104">
        <f t="shared" si="107"/>
        <v>0</v>
      </c>
      <c r="K23" s="160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0">
        <f t="shared" si="14"/>
        <v>0</v>
      </c>
      <c r="R23" s="104">
        <f>SUM(R24:R27)</f>
        <v>0</v>
      </c>
      <c r="S23" s="104">
        <f>SUM(S24:S27)</f>
        <v>0</v>
      </c>
      <c r="T23" s="160">
        <f t="shared" si="16"/>
        <v>0</v>
      </c>
      <c r="U23" s="104">
        <f t="shared" si="107"/>
        <v>133963000</v>
      </c>
      <c r="V23" s="104">
        <f t="shared" si="107"/>
        <v>101292244.25</v>
      </c>
      <c r="W23" s="160">
        <f t="shared" si="18"/>
        <v>-32670755.75</v>
      </c>
      <c r="X23" s="104">
        <f t="shared" si="107"/>
        <v>98172800</v>
      </c>
      <c r="Y23" s="104">
        <f t="shared" si="107"/>
        <v>94600518.680000007</v>
      </c>
      <c r="Z23" s="160">
        <f t="shared" si="20"/>
        <v>-3572281.3199999928</v>
      </c>
      <c r="AA23" s="104">
        <f t="shared" si="107"/>
        <v>47326400</v>
      </c>
      <c r="AB23" s="104">
        <f t="shared" si="107"/>
        <v>41837842.75</v>
      </c>
      <c r="AC23" s="104">
        <f t="shared" si="107"/>
        <v>5488557.25</v>
      </c>
      <c r="AD23" s="104">
        <f t="shared" si="107"/>
        <v>45159400</v>
      </c>
      <c r="AE23" s="104">
        <f t="shared" si="107"/>
        <v>45756800</v>
      </c>
      <c r="AF23" s="160">
        <f t="shared" si="24"/>
        <v>597400</v>
      </c>
      <c r="AG23" s="104">
        <f t="shared" si="107"/>
        <v>54279200</v>
      </c>
      <c r="AH23" s="104">
        <f t="shared" si="107"/>
        <v>47484777.840000004</v>
      </c>
      <c r="AI23" s="160">
        <f t="shared" si="26"/>
        <v>-6794422.1599999964</v>
      </c>
      <c r="AJ23" s="104">
        <f t="shared" si="107"/>
        <v>68577200</v>
      </c>
      <c r="AK23" s="104">
        <f t="shared" si="107"/>
        <v>70686400</v>
      </c>
      <c r="AL23" s="160">
        <f t="shared" si="28"/>
        <v>2109200</v>
      </c>
      <c r="AM23" s="104">
        <f t="shared" si="107"/>
        <v>33108400</v>
      </c>
      <c r="AN23" s="104">
        <f t="shared" si="107"/>
        <v>30987201.899999999</v>
      </c>
      <c r="AO23" s="160">
        <f t="shared" si="30"/>
        <v>-2121198.1000000015</v>
      </c>
      <c r="AP23" s="104">
        <f t="shared" si="107"/>
        <v>39176000</v>
      </c>
      <c r="AQ23" s="104">
        <f t="shared" si="107"/>
        <v>36760399.199999996</v>
      </c>
      <c r="AR23" s="160">
        <f t="shared" si="32"/>
        <v>-2415600.8000000045</v>
      </c>
      <c r="AS23" s="104">
        <f t="shared" ref="AS23:BC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133384900</v>
      </c>
      <c r="AW23" s="104">
        <f t="shared" si="108"/>
        <v>82824361.620000005</v>
      </c>
      <c r="AX23" s="160">
        <f t="shared" si="36"/>
        <v>-50560538.379999995</v>
      </c>
      <c r="AY23" s="104">
        <f t="shared" si="108"/>
        <v>210226800</v>
      </c>
      <c r="AZ23" s="104">
        <f t="shared" si="108"/>
        <v>208364139.19999999</v>
      </c>
      <c r="BA23" s="160">
        <f t="shared" si="38"/>
        <v>-1862660.8000000119</v>
      </c>
      <c r="BB23" s="104">
        <f t="shared" si="108"/>
        <v>286769600</v>
      </c>
      <c r="BC23" s="104">
        <f t="shared" si="108"/>
        <v>284491232.66000003</v>
      </c>
      <c r="BD23" s="104">
        <f t="shared" ref="BD23" si="109">SUM(BD24:BD27)</f>
        <v>-2278367.34</v>
      </c>
      <c r="BE23" s="86">
        <f t="shared" ref="BE23:BL23" si="110">SUM(BE24:BE27)</f>
        <v>0</v>
      </c>
      <c r="BF23" s="86">
        <f t="shared" si="110"/>
        <v>0</v>
      </c>
      <c r="BG23" s="160">
        <f t="shared" si="42"/>
        <v>0</v>
      </c>
      <c r="BH23" s="86">
        <f t="shared" si="110"/>
        <v>334553000</v>
      </c>
      <c r="BI23" s="86">
        <f t="shared" si="110"/>
        <v>265172060.07999998</v>
      </c>
      <c r="BJ23" s="160">
        <f t="shared" si="44"/>
        <v>-69380939.920000017</v>
      </c>
      <c r="BK23" s="86">
        <f t="shared" si="110"/>
        <v>16741700</v>
      </c>
      <c r="BL23" s="86">
        <f t="shared" si="110"/>
        <v>7934796.6600000001</v>
      </c>
      <c r="BM23" s="160">
        <f t="shared" si="74"/>
        <v>-8806903.3399999999</v>
      </c>
      <c r="BN23" s="88">
        <f t="shared" si="0"/>
        <v>1716036300</v>
      </c>
      <c r="BO23" s="88">
        <f t="shared" si="0"/>
        <v>1475763144.7</v>
      </c>
      <c r="BP23" s="88">
        <f t="shared" si="0"/>
        <v>-229296040.80000001</v>
      </c>
      <c r="BQ23" s="86">
        <f t="shared" ref="BQ23:BR23" si="111">SUM(BQ24:BQ27)</f>
        <v>0</v>
      </c>
      <c r="BR23" s="86">
        <f t="shared" si="111"/>
        <v>0</v>
      </c>
      <c r="BS23" s="160">
        <f t="shared" si="47"/>
        <v>0</v>
      </c>
      <c r="BT23" s="88">
        <f t="shared" ref="BT23:BV79" si="112">SUM(BQ23)</f>
        <v>0</v>
      </c>
      <c r="BU23" s="88">
        <f t="shared" si="112"/>
        <v>0</v>
      </c>
      <c r="BV23" s="88">
        <f t="shared" si="112"/>
        <v>0</v>
      </c>
      <c r="BW23" s="86">
        <f t="shared" ref="BW23:CA23" si="113">SUM(BW24:BW27)</f>
        <v>0</v>
      </c>
      <c r="BX23" s="86">
        <f t="shared" si="113"/>
        <v>0</v>
      </c>
      <c r="BY23" s="160">
        <f t="shared" si="49"/>
        <v>0</v>
      </c>
      <c r="BZ23" s="86">
        <f t="shared" si="113"/>
        <v>0</v>
      </c>
      <c r="CA23" s="86">
        <f t="shared" si="113"/>
        <v>0</v>
      </c>
      <c r="CB23" s="160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5">
        <f t="shared" si="78"/>
        <v>1716036300</v>
      </c>
      <c r="CG23" s="88">
        <f t="shared" si="78"/>
        <v>1475763144.7</v>
      </c>
      <c r="CH23" s="88">
        <f t="shared" si="78"/>
        <v>-229296040.80000001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0">
        <f t="shared" si="6"/>
        <v>0</v>
      </c>
      <c r="F24" s="384">
        <v>31190300</v>
      </c>
      <c r="G24" s="384">
        <v>20817076.100000001</v>
      </c>
      <c r="H24" s="160">
        <f t="shared" si="8"/>
        <v>-10373223.899999999</v>
      </c>
      <c r="I24" s="82"/>
      <c r="J24" s="82"/>
      <c r="K24" s="160">
        <f t="shared" si="10"/>
        <v>0</v>
      </c>
      <c r="L24" s="84"/>
      <c r="M24" s="84"/>
      <c r="N24" s="85">
        <v>0</v>
      </c>
      <c r="O24" s="82"/>
      <c r="P24" s="82"/>
      <c r="Q24" s="160">
        <f t="shared" si="14"/>
        <v>0</v>
      </c>
      <c r="R24" s="82"/>
      <c r="S24" s="82"/>
      <c r="T24" s="160">
        <f t="shared" si="16"/>
        <v>0</v>
      </c>
      <c r="U24" s="384">
        <v>7260800</v>
      </c>
      <c r="V24" s="384">
        <v>4845964.25</v>
      </c>
      <c r="W24" s="160">
        <f t="shared" si="18"/>
        <v>-2414835.75</v>
      </c>
      <c r="X24" s="384">
        <v>6240000</v>
      </c>
      <c r="Y24" s="384">
        <v>3940471.26</v>
      </c>
      <c r="Z24" s="160">
        <f t="shared" si="20"/>
        <v>-2299528.7400000002</v>
      </c>
      <c r="AA24" s="384">
        <v>9120000</v>
      </c>
      <c r="AB24" s="384">
        <v>6676606.75</v>
      </c>
      <c r="AC24" s="82">
        <f t="shared" ref="AC24:AC89" si="114">AA24-AB24</f>
        <v>2443393.25</v>
      </c>
      <c r="AD24" s="384">
        <v>7394400</v>
      </c>
      <c r="AE24" s="384">
        <v>6897225.5599999996</v>
      </c>
      <c r="AF24" s="160">
        <f t="shared" si="24"/>
        <v>-497174.44000000041</v>
      </c>
      <c r="AG24" s="384">
        <v>9363200</v>
      </c>
      <c r="AH24" s="384">
        <v>4681476.6399999997</v>
      </c>
      <c r="AI24" s="160">
        <f t="shared" si="26"/>
        <v>-4681723.3600000003</v>
      </c>
      <c r="AJ24" s="384">
        <v>10218000</v>
      </c>
      <c r="AK24" s="384">
        <v>10506428.52</v>
      </c>
      <c r="AL24" s="160">
        <f t="shared" si="28"/>
        <v>288428.51999999955</v>
      </c>
      <c r="AM24" s="384">
        <v>7680000</v>
      </c>
      <c r="AN24" s="384">
        <v>5020914.45</v>
      </c>
      <c r="AO24" s="160">
        <f t="shared" si="30"/>
        <v>-2659085.5499999998</v>
      </c>
      <c r="AP24" s="384">
        <v>11560000</v>
      </c>
      <c r="AQ24" s="384">
        <v>10097671.199999999</v>
      </c>
      <c r="AR24" s="160">
        <f t="shared" si="32"/>
        <v>-1462328.8000000007</v>
      </c>
      <c r="AS24" s="84"/>
      <c r="AT24" s="84"/>
      <c r="AU24" s="85">
        <v>0</v>
      </c>
      <c r="AV24" s="384">
        <v>20200000</v>
      </c>
      <c r="AW24" s="384">
        <v>17845183.620000001</v>
      </c>
      <c r="AX24" s="160">
        <f t="shared" si="36"/>
        <v>-2354816.379999999</v>
      </c>
      <c r="AY24" s="384">
        <v>16633600</v>
      </c>
      <c r="AZ24" s="384">
        <v>15272386.199999999</v>
      </c>
      <c r="BA24" s="160">
        <f t="shared" si="38"/>
        <v>-1361213.8000000007</v>
      </c>
      <c r="BB24" s="384">
        <v>20266400</v>
      </c>
      <c r="BC24" s="384">
        <v>22471226.66</v>
      </c>
      <c r="BD24" s="85">
        <f t="shared" si="40"/>
        <v>2204826.66</v>
      </c>
      <c r="BE24" s="84"/>
      <c r="BF24" s="84"/>
      <c r="BG24" s="85">
        <f t="shared" si="42"/>
        <v>0</v>
      </c>
      <c r="BH24" s="84">
        <v>62463200</v>
      </c>
      <c r="BI24" s="84">
        <v>55009827.359999999</v>
      </c>
      <c r="BJ24" s="85">
        <f t="shared" si="44"/>
        <v>-7453372.6400000006</v>
      </c>
      <c r="BK24" s="84">
        <v>0</v>
      </c>
      <c r="BL24" s="84">
        <v>3379841.75</v>
      </c>
      <c r="BM24" s="85">
        <f t="shared" si="74"/>
        <v>3379841.75</v>
      </c>
      <c r="BN24" s="89">
        <f t="shared" si="0"/>
        <v>219589900</v>
      </c>
      <c r="BO24" s="89">
        <f t="shared" si="0"/>
        <v>187462300.31999999</v>
      </c>
      <c r="BP24" s="89">
        <f t="shared" si="0"/>
        <v>-27240813.18</v>
      </c>
      <c r="BQ24" s="84"/>
      <c r="BR24" s="84"/>
      <c r="BS24" s="85">
        <f t="shared" si="47"/>
        <v>0</v>
      </c>
      <c r="BT24" s="89">
        <f t="shared" ref="BT24:BV27" si="115">SUM(BQ24)</f>
        <v>0</v>
      </c>
      <c r="BU24" s="89">
        <f t="shared" si="115"/>
        <v>0</v>
      </c>
      <c r="BV24" s="89">
        <f t="shared" si="115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219589900</v>
      </c>
      <c r="CG24" s="89">
        <f t="shared" si="78"/>
        <v>187462300.31999999</v>
      </c>
      <c r="CH24" s="89">
        <f t="shared" si="78"/>
        <v>-27240813.18</v>
      </c>
    </row>
    <row r="25" spans="1:16320">
      <c r="A25" s="13">
        <v>18</v>
      </c>
      <c r="B25" s="1" t="s">
        <v>20</v>
      </c>
      <c r="C25" s="82"/>
      <c r="D25" s="82"/>
      <c r="E25" s="160">
        <f t="shared" si="6"/>
        <v>0</v>
      </c>
      <c r="F25" s="384">
        <v>163416200</v>
      </c>
      <c r="G25" s="384">
        <v>124516385.76000001</v>
      </c>
      <c r="H25" s="160">
        <f t="shared" si="8"/>
        <v>-38899814.239999995</v>
      </c>
      <c r="I25" s="82"/>
      <c r="J25" s="82"/>
      <c r="K25" s="160">
        <f t="shared" si="10"/>
        <v>0</v>
      </c>
      <c r="L25" s="82"/>
      <c r="M25" s="82"/>
      <c r="N25" s="107">
        <v>0</v>
      </c>
      <c r="O25" s="82"/>
      <c r="P25" s="82"/>
      <c r="Q25" s="160">
        <f t="shared" si="14"/>
        <v>0</v>
      </c>
      <c r="R25" s="82"/>
      <c r="S25" s="82"/>
      <c r="T25" s="160">
        <f t="shared" si="16"/>
        <v>0</v>
      </c>
      <c r="U25" s="384">
        <v>119956600</v>
      </c>
      <c r="V25" s="384">
        <v>92015600</v>
      </c>
      <c r="W25" s="160">
        <f t="shared" si="18"/>
        <v>-27941000</v>
      </c>
      <c r="X25" s="384">
        <v>78966400</v>
      </c>
      <c r="Y25" s="384">
        <v>73298630.730000004</v>
      </c>
      <c r="Z25" s="160">
        <f t="shared" si="20"/>
        <v>-5667769.2699999958</v>
      </c>
      <c r="AA25" s="384">
        <v>30606400</v>
      </c>
      <c r="AB25" s="384">
        <v>32224808</v>
      </c>
      <c r="AC25" s="82">
        <f t="shared" si="114"/>
        <v>-1618408</v>
      </c>
      <c r="AD25" s="384">
        <v>31299200</v>
      </c>
      <c r="AE25" s="384">
        <v>33658638.189999998</v>
      </c>
      <c r="AF25" s="160">
        <f t="shared" si="24"/>
        <v>2359438.1899999976</v>
      </c>
      <c r="AG25" s="384">
        <v>39416000</v>
      </c>
      <c r="AH25" s="384">
        <v>40746653.200000003</v>
      </c>
      <c r="AI25" s="160">
        <f t="shared" si="26"/>
        <v>1330653.200000003</v>
      </c>
      <c r="AJ25" s="384">
        <v>52191200</v>
      </c>
      <c r="AK25" s="384">
        <v>53564305.799999997</v>
      </c>
      <c r="AL25" s="160">
        <f t="shared" si="28"/>
        <v>1373105.799999997</v>
      </c>
      <c r="AM25" s="384">
        <v>21197200</v>
      </c>
      <c r="AN25" s="384">
        <v>23722947.449999999</v>
      </c>
      <c r="AO25" s="160">
        <f t="shared" si="30"/>
        <v>2525747.4499999993</v>
      </c>
      <c r="AP25" s="384">
        <v>24816000</v>
      </c>
      <c r="AQ25" s="384">
        <v>25537394.57</v>
      </c>
      <c r="AR25" s="160">
        <f t="shared" si="32"/>
        <v>721394.5700000003</v>
      </c>
      <c r="AS25" s="82"/>
      <c r="AT25" s="82"/>
      <c r="AU25" s="107">
        <v>0</v>
      </c>
      <c r="AV25" s="384">
        <v>102944100</v>
      </c>
      <c r="AW25" s="384">
        <v>58825162</v>
      </c>
      <c r="AX25" s="160">
        <f t="shared" si="36"/>
        <v>-44118938</v>
      </c>
      <c r="AY25" s="384">
        <v>182643200</v>
      </c>
      <c r="AZ25" s="384">
        <v>182143200</v>
      </c>
      <c r="BA25" s="160">
        <f t="shared" si="38"/>
        <v>-500000</v>
      </c>
      <c r="BB25" s="384">
        <v>250984400</v>
      </c>
      <c r="BC25" s="384">
        <v>250940262</v>
      </c>
      <c r="BD25" s="107">
        <f t="shared" si="40"/>
        <v>-44138</v>
      </c>
      <c r="BE25" s="82"/>
      <c r="BF25" s="82"/>
      <c r="BG25" s="107">
        <f t="shared" si="42"/>
        <v>0</v>
      </c>
      <c r="BH25" s="82">
        <v>212649000</v>
      </c>
      <c r="BI25" s="82">
        <v>184570996.72</v>
      </c>
      <c r="BJ25" s="107">
        <f t="shared" si="44"/>
        <v>-28078003.280000001</v>
      </c>
      <c r="BK25" s="82">
        <v>16741700</v>
      </c>
      <c r="BL25" s="82">
        <v>4101446.91</v>
      </c>
      <c r="BM25" s="107">
        <f t="shared" si="74"/>
        <v>-12640253.09</v>
      </c>
      <c r="BN25" s="124">
        <f t="shared" si="0"/>
        <v>1327827600</v>
      </c>
      <c r="BO25" s="124">
        <f t="shared" si="0"/>
        <v>1179866431.3300002</v>
      </c>
      <c r="BP25" s="124">
        <f t="shared" si="0"/>
        <v>-151197984.66999999</v>
      </c>
      <c r="BQ25" s="82"/>
      <c r="BR25" s="82"/>
      <c r="BS25" s="107">
        <f t="shared" si="47"/>
        <v>0</v>
      </c>
      <c r="BT25" s="124">
        <f t="shared" si="115"/>
        <v>0</v>
      </c>
      <c r="BU25" s="124">
        <f t="shared" si="115"/>
        <v>0</v>
      </c>
      <c r="BV25" s="124">
        <f t="shared" si="115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1327827600</v>
      </c>
      <c r="CG25" s="89">
        <f t="shared" si="78"/>
        <v>1179866431.3300002</v>
      </c>
      <c r="CH25" s="89">
        <f t="shared" si="78"/>
        <v>-151197984.66999999</v>
      </c>
    </row>
    <row r="26" spans="1:16320">
      <c r="A26" s="13">
        <v>19</v>
      </c>
      <c r="B26" s="1" t="s">
        <v>21</v>
      </c>
      <c r="C26" s="82"/>
      <c r="D26" s="82"/>
      <c r="E26" s="160">
        <f t="shared" si="6"/>
        <v>0</v>
      </c>
      <c r="F26" s="384">
        <v>19991400</v>
      </c>
      <c r="G26" s="384">
        <v>12236908</v>
      </c>
      <c r="H26" s="160">
        <f t="shared" si="8"/>
        <v>-7754492</v>
      </c>
      <c r="I26" s="82"/>
      <c r="J26" s="82"/>
      <c r="K26" s="160">
        <f t="shared" si="10"/>
        <v>0</v>
      </c>
      <c r="L26" s="84"/>
      <c r="M26" s="84"/>
      <c r="N26" s="85">
        <v>0</v>
      </c>
      <c r="O26" s="82"/>
      <c r="P26" s="82"/>
      <c r="Q26" s="160">
        <f t="shared" si="14"/>
        <v>0</v>
      </c>
      <c r="R26" s="82"/>
      <c r="S26" s="82"/>
      <c r="T26" s="160">
        <f t="shared" si="16"/>
        <v>0</v>
      </c>
      <c r="U26" s="384">
        <v>6745600</v>
      </c>
      <c r="V26" s="384">
        <v>4430680</v>
      </c>
      <c r="W26" s="160">
        <f t="shared" si="18"/>
        <v>-2314920</v>
      </c>
      <c r="X26" s="384">
        <v>12966400</v>
      </c>
      <c r="Y26" s="384">
        <v>17361416.690000001</v>
      </c>
      <c r="Z26" s="160">
        <f t="shared" si="20"/>
        <v>4395016.6900000013</v>
      </c>
      <c r="AA26" s="384">
        <v>7600000</v>
      </c>
      <c r="AB26" s="384">
        <v>2936428</v>
      </c>
      <c r="AC26" s="82">
        <f t="shared" si="114"/>
        <v>4663572</v>
      </c>
      <c r="AD26" s="384">
        <v>6465800</v>
      </c>
      <c r="AE26" s="384">
        <v>5200936.25</v>
      </c>
      <c r="AF26" s="160">
        <f t="shared" si="24"/>
        <v>-1264863.75</v>
      </c>
      <c r="AG26" s="384">
        <v>5500000</v>
      </c>
      <c r="AH26" s="384">
        <v>2056648</v>
      </c>
      <c r="AI26" s="160">
        <f t="shared" si="26"/>
        <v>-3443352</v>
      </c>
      <c r="AJ26" s="384">
        <v>6168000</v>
      </c>
      <c r="AK26" s="384">
        <v>6615665.6799999997</v>
      </c>
      <c r="AL26" s="160">
        <f t="shared" si="28"/>
        <v>447665.6799999997</v>
      </c>
      <c r="AM26" s="384">
        <v>4231200</v>
      </c>
      <c r="AN26" s="384">
        <v>2243340</v>
      </c>
      <c r="AO26" s="160">
        <f t="shared" si="30"/>
        <v>-1987860</v>
      </c>
      <c r="AP26" s="384">
        <v>2800000</v>
      </c>
      <c r="AQ26" s="384">
        <v>1125333.43</v>
      </c>
      <c r="AR26" s="160">
        <f t="shared" si="32"/>
        <v>-1674666.57</v>
      </c>
      <c r="AS26" s="84"/>
      <c r="AT26" s="84"/>
      <c r="AU26" s="85">
        <v>0</v>
      </c>
      <c r="AV26" s="384">
        <v>10240800</v>
      </c>
      <c r="AW26" s="384">
        <v>6154016</v>
      </c>
      <c r="AX26" s="160">
        <f t="shared" si="36"/>
        <v>-4086784</v>
      </c>
      <c r="AY26" s="384">
        <v>10950000</v>
      </c>
      <c r="AZ26" s="384">
        <v>10948553</v>
      </c>
      <c r="BA26" s="160">
        <f t="shared" si="38"/>
        <v>-1447</v>
      </c>
      <c r="BB26" s="384">
        <v>15518800</v>
      </c>
      <c r="BC26" s="384">
        <v>11079744</v>
      </c>
      <c r="BD26" s="85">
        <f t="shared" si="40"/>
        <v>-4439056</v>
      </c>
      <c r="BE26" s="84"/>
      <c r="BF26" s="84"/>
      <c r="BG26" s="85">
        <f t="shared" si="42"/>
        <v>0</v>
      </c>
      <c r="BH26" s="84">
        <v>59440800</v>
      </c>
      <c r="BI26" s="84">
        <v>25591236</v>
      </c>
      <c r="BJ26" s="85">
        <f t="shared" si="44"/>
        <v>-33849564</v>
      </c>
      <c r="BK26" s="84">
        <v>0</v>
      </c>
      <c r="BL26" s="84">
        <v>453508</v>
      </c>
      <c r="BM26" s="85">
        <f t="shared" si="74"/>
        <v>453508</v>
      </c>
      <c r="BN26" s="89">
        <f t="shared" si="0"/>
        <v>168618800</v>
      </c>
      <c r="BO26" s="89">
        <f t="shared" si="0"/>
        <v>108434413.05</v>
      </c>
      <c r="BP26" s="89">
        <f t="shared" si="0"/>
        <v>-50857242.950000003</v>
      </c>
      <c r="BQ26" s="84"/>
      <c r="BR26" s="84"/>
      <c r="BS26" s="85">
        <f t="shared" si="47"/>
        <v>0</v>
      </c>
      <c r="BT26" s="89">
        <f t="shared" si="115"/>
        <v>0</v>
      </c>
      <c r="BU26" s="89">
        <f t="shared" si="115"/>
        <v>0</v>
      </c>
      <c r="BV26" s="89">
        <f t="shared" si="115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168618800</v>
      </c>
      <c r="CG26" s="89">
        <f t="shared" si="78"/>
        <v>108434413.05</v>
      </c>
      <c r="CH26" s="89">
        <f t="shared" si="78"/>
        <v>-50857242.950000003</v>
      </c>
    </row>
    <row r="27" spans="1:16320">
      <c r="A27" s="13">
        <v>20</v>
      </c>
      <c r="B27" s="1" t="s">
        <v>73</v>
      </c>
      <c r="C27" s="82"/>
      <c r="D27" s="82"/>
      <c r="E27" s="160">
        <f t="shared" si="6"/>
        <v>0</v>
      </c>
      <c r="F27" s="82"/>
      <c r="G27" s="82"/>
      <c r="H27" s="160">
        <f t="shared" si="8"/>
        <v>0</v>
      </c>
      <c r="I27" s="82"/>
      <c r="J27" s="82"/>
      <c r="K27" s="160">
        <f t="shared" si="10"/>
        <v>0</v>
      </c>
      <c r="L27" s="84"/>
      <c r="M27" s="84"/>
      <c r="N27" s="85">
        <v>0</v>
      </c>
      <c r="O27" s="82"/>
      <c r="P27" s="82"/>
      <c r="Q27" s="160">
        <f t="shared" si="14"/>
        <v>0</v>
      </c>
      <c r="R27" s="82"/>
      <c r="S27" s="82"/>
      <c r="T27" s="160">
        <f t="shared" si="16"/>
        <v>0</v>
      </c>
      <c r="U27" s="82"/>
      <c r="V27" s="82"/>
      <c r="W27" s="160">
        <f t="shared" si="18"/>
        <v>0</v>
      </c>
      <c r="X27" s="82"/>
      <c r="Y27" s="82"/>
      <c r="Z27" s="160">
        <f t="shared" si="20"/>
        <v>0</v>
      </c>
      <c r="AA27" s="82"/>
      <c r="AB27" s="82"/>
      <c r="AC27" s="82">
        <f t="shared" si="114"/>
        <v>0</v>
      </c>
      <c r="AD27" s="82"/>
      <c r="AE27" s="82"/>
      <c r="AF27" s="160">
        <f t="shared" si="24"/>
        <v>0</v>
      </c>
      <c r="AG27" s="82"/>
      <c r="AH27" s="82"/>
      <c r="AI27" s="160">
        <f t="shared" si="26"/>
        <v>0</v>
      </c>
      <c r="AJ27" s="82"/>
      <c r="AK27" s="82"/>
      <c r="AL27" s="160">
        <f t="shared" si="28"/>
        <v>0</v>
      </c>
      <c r="AM27" s="82"/>
      <c r="AN27" s="82"/>
      <c r="AO27" s="160">
        <f t="shared" si="30"/>
        <v>0</v>
      </c>
      <c r="AP27" s="82"/>
      <c r="AQ27" s="82"/>
      <c r="AR27" s="160">
        <f t="shared" si="32"/>
        <v>0</v>
      </c>
      <c r="AS27" s="84"/>
      <c r="AT27" s="84"/>
      <c r="AU27" s="85">
        <v>0</v>
      </c>
      <c r="AV27" s="82"/>
      <c r="AW27" s="82"/>
      <c r="AX27" s="160">
        <f t="shared" si="36"/>
        <v>0</v>
      </c>
      <c r="AY27" s="82"/>
      <c r="AZ27" s="82"/>
      <c r="BA27" s="160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5"/>
        <v>0</v>
      </c>
      <c r="BU27" s="89">
        <f t="shared" si="115"/>
        <v>0</v>
      </c>
      <c r="BV27" s="89">
        <f t="shared" si="115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18446800</v>
      </c>
      <c r="D28" s="104">
        <f>SUM(D29:D34)</f>
        <v>12989971</v>
      </c>
      <c r="E28" s="160">
        <f t="shared" si="6"/>
        <v>-5456829</v>
      </c>
      <c r="F28" s="104">
        <f>SUM(F29:F34)</f>
        <v>120422900</v>
      </c>
      <c r="G28" s="104">
        <f>SUM(G29:G34)</f>
        <v>89978761.379999995</v>
      </c>
      <c r="H28" s="160">
        <f t="shared" si="8"/>
        <v>-30444138.620000005</v>
      </c>
      <c r="I28" s="104">
        <f>SUM(I29:I34)</f>
        <v>23580000</v>
      </c>
      <c r="J28" s="104">
        <f>SUM(J29:J34)</f>
        <v>18527425</v>
      </c>
      <c r="K28" s="160">
        <f t="shared" si="10"/>
        <v>-5052575</v>
      </c>
      <c r="L28" s="86">
        <v>0</v>
      </c>
      <c r="M28" s="86">
        <v>0</v>
      </c>
      <c r="N28" s="160">
        <v>0</v>
      </c>
      <c r="O28" s="104">
        <f>SUM(O29:O34)</f>
        <v>123950000</v>
      </c>
      <c r="P28" s="104">
        <f>SUM(P29:P34)</f>
        <v>94000000</v>
      </c>
      <c r="Q28" s="160">
        <f t="shared" si="14"/>
        <v>-29950000</v>
      </c>
      <c r="R28" s="104">
        <f>SUM(R29:R34)</f>
        <v>11690000</v>
      </c>
      <c r="S28" s="104">
        <f>SUM(S29:S34)</f>
        <v>5100000</v>
      </c>
      <c r="T28" s="160">
        <f t="shared" si="16"/>
        <v>-6590000</v>
      </c>
      <c r="U28" s="104">
        <f>SUM(U29:U34)</f>
        <v>0</v>
      </c>
      <c r="V28" s="104">
        <f>SUM(V29:V34)</f>
        <v>0</v>
      </c>
      <c r="W28" s="160">
        <f t="shared" si="18"/>
        <v>0</v>
      </c>
      <c r="X28" s="104">
        <f>SUM(X29:X34)</f>
        <v>0</v>
      </c>
      <c r="Y28" s="104">
        <f t="shared" ref="Y28:AQ28" si="116">SUM(Y29:Y34)</f>
        <v>0</v>
      </c>
      <c r="Z28" s="160">
        <f t="shared" si="20"/>
        <v>0</v>
      </c>
      <c r="AA28" s="104">
        <f t="shared" si="116"/>
        <v>0</v>
      </c>
      <c r="AB28" s="104">
        <f t="shared" si="116"/>
        <v>0</v>
      </c>
      <c r="AC28" s="104">
        <f t="shared" si="114"/>
        <v>0</v>
      </c>
      <c r="AD28" s="104">
        <f t="shared" si="116"/>
        <v>0</v>
      </c>
      <c r="AE28" s="104">
        <f t="shared" si="116"/>
        <v>0</v>
      </c>
      <c r="AF28" s="160">
        <f t="shared" si="24"/>
        <v>0</v>
      </c>
      <c r="AG28" s="104">
        <f t="shared" si="116"/>
        <v>0</v>
      </c>
      <c r="AH28" s="104">
        <f t="shared" si="116"/>
        <v>0</v>
      </c>
      <c r="AI28" s="160">
        <f t="shared" si="26"/>
        <v>0</v>
      </c>
      <c r="AJ28" s="104">
        <f t="shared" si="116"/>
        <v>0</v>
      </c>
      <c r="AK28" s="104">
        <f t="shared" si="116"/>
        <v>0</v>
      </c>
      <c r="AL28" s="160">
        <f t="shared" si="28"/>
        <v>0</v>
      </c>
      <c r="AM28" s="104">
        <f t="shared" si="116"/>
        <v>0</v>
      </c>
      <c r="AN28" s="104">
        <f t="shared" si="116"/>
        <v>0</v>
      </c>
      <c r="AO28" s="160">
        <f t="shared" si="30"/>
        <v>0</v>
      </c>
      <c r="AP28" s="104">
        <f t="shared" si="116"/>
        <v>0</v>
      </c>
      <c r="AQ28" s="104">
        <f t="shared" si="116"/>
        <v>0</v>
      </c>
      <c r="AR28" s="160">
        <f t="shared" si="32"/>
        <v>0</v>
      </c>
      <c r="AS28" s="86">
        <v>0</v>
      </c>
      <c r="AT28" s="86">
        <v>0</v>
      </c>
      <c r="AU28" s="160">
        <v>0</v>
      </c>
      <c r="AV28" s="104">
        <f t="shared" ref="AV28:BC28" si="117">SUM(AV29:AV34)</f>
        <v>0</v>
      </c>
      <c r="AW28" s="104">
        <f t="shared" si="117"/>
        <v>0</v>
      </c>
      <c r="AX28" s="160">
        <f t="shared" si="36"/>
        <v>0</v>
      </c>
      <c r="AY28" s="104">
        <f t="shared" si="117"/>
        <v>0</v>
      </c>
      <c r="AZ28" s="104">
        <f t="shared" si="117"/>
        <v>0</v>
      </c>
      <c r="BA28" s="160">
        <f t="shared" si="38"/>
        <v>0</v>
      </c>
      <c r="BB28" s="104">
        <f t="shared" si="117"/>
        <v>0</v>
      </c>
      <c r="BC28" s="104">
        <f t="shared" si="117"/>
        <v>0</v>
      </c>
      <c r="BD28" s="160">
        <f t="shared" si="40"/>
        <v>0</v>
      </c>
      <c r="BE28" s="86">
        <f t="shared" ref="BE28:BL28" si="118">SUM(BE29:BE34)</f>
        <v>0</v>
      </c>
      <c r="BF28" s="86">
        <f t="shared" si="118"/>
        <v>0</v>
      </c>
      <c r="BG28" s="160">
        <f t="shared" si="42"/>
        <v>0</v>
      </c>
      <c r="BH28" s="86">
        <f t="shared" si="118"/>
        <v>0</v>
      </c>
      <c r="BI28" s="86">
        <f t="shared" si="118"/>
        <v>0</v>
      </c>
      <c r="BJ28" s="160">
        <f t="shared" si="44"/>
        <v>0</v>
      </c>
      <c r="BK28" s="86">
        <f t="shared" si="118"/>
        <v>0</v>
      </c>
      <c r="BL28" s="86">
        <f t="shared" si="118"/>
        <v>0</v>
      </c>
      <c r="BM28" s="160">
        <f t="shared" si="74"/>
        <v>0</v>
      </c>
      <c r="BN28" s="88">
        <f t="shared" si="0"/>
        <v>298089700</v>
      </c>
      <c r="BO28" s="88">
        <f t="shared" si="0"/>
        <v>220596157.38</v>
      </c>
      <c r="BP28" s="88">
        <f t="shared" si="0"/>
        <v>-77493542.620000005</v>
      </c>
      <c r="BQ28" s="86">
        <f t="shared" ref="BQ28:BR28" si="119">SUM(BQ29:BQ34)</f>
        <v>0</v>
      </c>
      <c r="BR28" s="86">
        <f t="shared" si="119"/>
        <v>0</v>
      </c>
      <c r="BS28" s="160">
        <f t="shared" si="47"/>
        <v>0</v>
      </c>
      <c r="BT28" s="88">
        <f t="shared" si="112"/>
        <v>0</v>
      </c>
      <c r="BU28" s="88">
        <f t="shared" si="112"/>
        <v>0</v>
      </c>
      <c r="BV28" s="88">
        <f t="shared" si="112"/>
        <v>0</v>
      </c>
      <c r="BW28" s="86">
        <f t="shared" ref="BW28:CA28" si="120">SUM(BW29:BW34)</f>
        <v>0</v>
      </c>
      <c r="BX28" s="86">
        <f t="shared" si="120"/>
        <v>0</v>
      </c>
      <c r="BY28" s="160">
        <f t="shared" si="49"/>
        <v>0</v>
      </c>
      <c r="BZ28" s="86">
        <f t="shared" si="120"/>
        <v>0</v>
      </c>
      <c r="CA28" s="86">
        <f t="shared" si="120"/>
        <v>0</v>
      </c>
      <c r="CB28" s="160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5">
        <f t="shared" si="78"/>
        <v>298089700</v>
      </c>
      <c r="CG28" s="88">
        <f t="shared" si="78"/>
        <v>220596157.38</v>
      </c>
      <c r="CH28" s="88">
        <f t="shared" si="78"/>
        <v>-77493542.620000005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84">
        <v>2418800</v>
      </c>
      <c r="D29" s="384">
        <v>1585730</v>
      </c>
      <c r="E29" s="160">
        <f t="shared" si="6"/>
        <v>-833070</v>
      </c>
      <c r="F29" s="384">
        <v>14600000</v>
      </c>
      <c r="G29" s="384">
        <v>11063217.699999999</v>
      </c>
      <c r="H29" s="160">
        <f t="shared" si="8"/>
        <v>-3536782.3000000007</v>
      </c>
      <c r="I29" s="384">
        <v>1800000</v>
      </c>
      <c r="J29" s="384">
        <v>250800</v>
      </c>
      <c r="K29" s="160">
        <f t="shared" si="10"/>
        <v>-1549200</v>
      </c>
      <c r="L29" s="84"/>
      <c r="M29" s="84"/>
      <c r="N29" s="85">
        <v>0</v>
      </c>
      <c r="O29" s="82"/>
      <c r="P29" s="82"/>
      <c r="Q29" s="160">
        <f t="shared" si="14"/>
        <v>0</v>
      </c>
      <c r="R29" s="384">
        <v>1500000</v>
      </c>
      <c r="S29" s="384">
        <v>0</v>
      </c>
      <c r="T29" s="160">
        <f t="shared" si="16"/>
        <v>-1500000</v>
      </c>
      <c r="U29" s="82"/>
      <c r="V29" s="82"/>
      <c r="W29" s="160">
        <f t="shared" si="18"/>
        <v>0</v>
      </c>
      <c r="X29" s="82"/>
      <c r="Y29" s="82"/>
      <c r="Z29" s="160">
        <f t="shared" si="20"/>
        <v>0</v>
      </c>
      <c r="AA29" s="82"/>
      <c r="AB29" s="82"/>
      <c r="AC29" s="82">
        <f t="shared" si="114"/>
        <v>0</v>
      </c>
      <c r="AD29" s="82"/>
      <c r="AE29" s="82"/>
      <c r="AF29" s="160">
        <f t="shared" si="24"/>
        <v>0</v>
      </c>
      <c r="AG29" s="82"/>
      <c r="AH29" s="82"/>
      <c r="AI29" s="160">
        <f t="shared" si="26"/>
        <v>0</v>
      </c>
      <c r="AJ29" s="82"/>
      <c r="AK29" s="82"/>
      <c r="AL29" s="160">
        <f t="shared" si="28"/>
        <v>0</v>
      </c>
      <c r="AM29" s="82"/>
      <c r="AN29" s="82"/>
      <c r="AO29" s="160">
        <f t="shared" si="30"/>
        <v>0</v>
      </c>
      <c r="AP29" s="82"/>
      <c r="AQ29" s="82"/>
      <c r="AR29" s="160">
        <f t="shared" si="32"/>
        <v>0</v>
      </c>
      <c r="AS29" s="84"/>
      <c r="AT29" s="84"/>
      <c r="AU29" s="85">
        <v>0</v>
      </c>
      <c r="AV29" s="82"/>
      <c r="AW29" s="82"/>
      <c r="AX29" s="160">
        <f t="shared" si="36"/>
        <v>0</v>
      </c>
      <c r="AY29" s="82"/>
      <c r="AZ29" s="82"/>
      <c r="BA29" s="160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20318800</v>
      </c>
      <c r="BO29" s="89">
        <f t="shared" si="0"/>
        <v>12899747.699999999</v>
      </c>
      <c r="BP29" s="89">
        <f t="shared" si="0"/>
        <v>-7419052.3000000007</v>
      </c>
      <c r="BQ29" s="84"/>
      <c r="BR29" s="84"/>
      <c r="BS29" s="85">
        <f t="shared" si="47"/>
        <v>0</v>
      </c>
      <c r="BT29" s="89">
        <f t="shared" ref="BT29:BV34" si="121">SUM(BQ29)</f>
        <v>0</v>
      </c>
      <c r="BU29" s="89">
        <f t="shared" si="121"/>
        <v>0</v>
      </c>
      <c r="BV29" s="89">
        <f t="shared" si="121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20318800</v>
      </c>
      <c r="CG29" s="89">
        <f t="shared" si="78"/>
        <v>12899747.699999999</v>
      </c>
      <c r="CH29" s="89">
        <f t="shared" si="78"/>
        <v>-7419052.3000000007</v>
      </c>
    </row>
    <row r="30" spans="1:16320">
      <c r="A30" s="13">
        <v>23</v>
      </c>
      <c r="B30" s="1" t="s">
        <v>23</v>
      </c>
      <c r="C30" s="384">
        <v>12460000</v>
      </c>
      <c r="D30" s="384">
        <v>10680000</v>
      </c>
      <c r="E30" s="160">
        <f t="shared" si="6"/>
        <v>-1780000</v>
      </c>
      <c r="F30" s="384">
        <v>69008900</v>
      </c>
      <c r="G30" s="384">
        <v>51020000</v>
      </c>
      <c r="H30" s="160">
        <f t="shared" si="8"/>
        <v>-17988900</v>
      </c>
      <c r="I30" s="384">
        <v>18080000</v>
      </c>
      <c r="J30" s="384">
        <v>17163500</v>
      </c>
      <c r="K30" s="160">
        <f t="shared" si="10"/>
        <v>-916500</v>
      </c>
      <c r="L30" s="82"/>
      <c r="M30" s="82"/>
      <c r="N30" s="107">
        <v>0</v>
      </c>
      <c r="O30" s="384">
        <v>123950000</v>
      </c>
      <c r="P30" s="384">
        <v>94000000</v>
      </c>
      <c r="Q30" s="160">
        <f t="shared" si="14"/>
        <v>-29950000</v>
      </c>
      <c r="R30" s="384">
        <v>6800000</v>
      </c>
      <c r="S30" s="384">
        <v>5100000</v>
      </c>
      <c r="T30" s="160">
        <f t="shared" si="16"/>
        <v>-1700000</v>
      </c>
      <c r="U30" s="82"/>
      <c r="V30" s="82"/>
      <c r="W30" s="160">
        <f t="shared" si="18"/>
        <v>0</v>
      </c>
      <c r="X30" s="82"/>
      <c r="Y30" s="82"/>
      <c r="Z30" s="160">
        <f t="shared" si="20"/>
        <v>0</v>
      </c>
      <c r="AA30" s="82"/>
      <c r="AB30" s="82"/>
      <c r="AC30" s="82">
        <f t="shared" si="114"/>
        <v>0</v>
      </c>
      <c r="AD30" s="82"/>
      <c r="AE30" s="82"/>
      <c r="AF30" s="160">
        <f t="shared" si="24"/>
        <v>0</v>
      </c>
      <c r="AG30" s="82"/>
      <c r="AH30" s="82"/>
      <c r="AI30" s="160">
        <f t="shared" si="26"/>
        <v>0</v>
      </c>
      <c r="AJ30" s="82"/>
      <c r="AK30" s="82"/>
      <c r="AL30" s="160">
        <f t="shared" si="28"/>
        <v>0</v>
      </c>
      <c r="AM30" s="82"/>
      <c r="AN30" s="82"/>
      <c r="AO30" s="160">
        <f t="shared" si="30"/>
        <v>0</v>
      </c>
      <c r="AP30" s="82"/>
      <c r="AQ30" s="82"/>
      <c r="AR30" s="160">
        <f t="shared" si="32"/>
        <v>0</v>
      </c>
      <c r="AS30" s="82"/>
      <c r="AT30" s="82"/>
      <c r="AU30" s="107">
        <v>0</v>
      </c>
      <c r="AV30" s="82"/>
      <c r="AW30" s="82"/>
      <c r="AX30" s="160">
        <f t="shared" si="36"/>
        <v>0</v>
      </c>
      <c r="AY30" s="82"/>
      <c r="AZ30" s="82"/>
      <c r="BA30" s="160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230298900</v>
      </c>
      <c r="BO30" s="124">
        <f t="shared" si="0"/>
        <v>177963500</v>
      </c>
      <c r="BP30" s="124">
        <f t="shared" si="0"/>
        <v>-52335400</v>
      </c>
      <c r="BQ30" s="82"/>
      <c r="BR30" s="82"/>
      <c r="BS30" s="107">
        <f t="shared" si="47"/>
        <v>0</v>
      </c>
      <c r="BT30" s="124">
        <f t="shared" si="121"/>
        <v>0</v>
      </c>
      <c r="BU30" s="124">
        <f t="shared" si="121"/>
        <v>0</v>
      </c>
      <c r="BV30" s="124">
        <f t="shared" si="121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230298900</v>
      </c>
      <c r="CG30" s="89">
        <f t="shared" si="78"/>
        <v>177963500</v>
      </c>
      <c r="CH30" s="89">
        <f t="shared" si="78"/>
        <v>-52335400</v>
      </c>
    </row>
    <row r="31" spans="1:16320">
      <c r="A31" s="13">
        <v>24</v>
      </c>
      <c r="B31" s="1" t="s">
        <v>24</v>
      </c>
      <c r="C31" s="384">
        <v>1068000</v>
      </c>
      <c r="D31" s="384">
        <v>548741</v>
      </c>
      <c r="E31" s="160">
        <f t="shared" si="6"/>
        <v>-519259</v>
      </c>
      <c r="F31" s="384">
        <v>12496000</v>
      </c>
      <c r="G31" s="384">
        <v>10637653.869999999</v>
      </c>
      <c r="H31" s="160">
        <f t="shared" si="8"/>
        <v>-1858346.1300000008</v>
      </c>
      <c r="I31" s="384">
        <v>200000</v>
      </c>
      <c r="J31" s="384">
        <v>198125</v>
      </c>
      <c r="K31" s="160">
        <f t="shared" si="10"/>
        <v>-1875</v>
      </c>
      <c r="L31" s="84"/>
      <c r="M31" s="84"/>
      <c r="N31" s="85">
        <v>0</v>
      </c>
      <c r="O31" s="82"/>
      <c r="P31" s="82"/>
      <c r="Q31" s="160">
        <f t="shared" si="14"/>
        <v>0</v>
      </c>
      <c r="R31" s="384">
        <v>500000</v>
      </c>
      <c r="S31" s="384">
        <v>0</v>
      </c>
      <c r="T31" s="160">
        <f t="shared" si="16"/>
        <v>-500000</v>
      </c>
      <c r="U31" s="82"/>
      <c r="V31" s="82"/>
      <c r="W31" s="160">
        <f t="shared" si="18"/>
        <v>0</v>
      </c>
      <c r="X31" s="82"/>
      <c r="Y31" s="82"/>
      <c r="Z31" s="160">
        <f t="shared" si="20"/>
        <v>0</v>
      </c>
      <c r="AA31" s="82"/>
      <c r="AB31" s="82"/>
      <c r="AC31" s="82">
        <f t="shared" si="114"/>
        <v>0</v>
      </c>
      <c r="AD31" s="82"/>
      <c r="AE31" s="82"/>
      <c r="AF31" s="160">
        <f t="shared" si="24"/>
        <v>0</v>
      </c>
      <c r="AG31" s="82"/>
      <c r="AH31" s="82"/>
      <c r="AI31" s="160">
        <f t="shared" si="26"/>
        <v>0</v>
      </c>
      <c r="AJ31" s="82"/>
      <c r="AK31" s="82"/>
      <c r="AL31" s="160">
        <f t="shared" si="28"/>
        <v>0</v>
      </c>
      <c r="AM31" s="82"/>
      <c r="AN31" s="82"/>
      <c r="AO31" s="160">
        <f t="shared" si="30"/>
        <v>0</v>
      </c>
      <c r="AP31" s="82"/>
      <c r="AQ31" s="82"/>
      <c r="AR31" s="160">
        <f t="shared" si="32"/>
        <v>0</v>
      </c>
      <c r="AS31" s="84"/>
      <c r="AT31" s="84"/>
      <c r="AU31" s="85">
        <v>0</v>
      </c>
      <c r="AV31" s="82"/>
      <c r="AW31" s="82"/>
      <c r="AX31" s="160">
        <f t="shared" si="36"/>
        <v>0</v>
      </c>
      <c r="AY31" s="82"/>
      <c r="AZ31" s="82"/>
      <c r="BA31" s="160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14264000</v>
      </c>
      <c r="BO31" s="89">
        <f t="shared" si="0"/>
        <v>11384519.869999999</v>
      </c>
      <c r="BP31" s="89">
        <f t="shared" si="0"/>
        <v>-2879480.1300000008</v>
      </c>
      <c r="BQ31" s="84"/>
      <c r="BR31" s="84"/>
      <c r="BS31" s="85">
        <f t="shared" si="47"/>
        <v>0</v>
      </c>
      <c r="BT31" s="89">
        <f t="shared" si="121"/>
        <v>0</v>
      </c>
      <c r="BU31" s="89">
        <f t="shared" si="121"/>
        <v>0</v>
      </c>
      <c r="BV31" s="89">
        <f t="shared" si="121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14264000</v>
      </c>
      <c r="CG31" s="89">
        <f t="shared" si="78"/>
        <v>11384519.869999999</v>
      </c>
      <c r="CH31" s="89">
        <f t="shared" si="78"/>
        <v>-2879480.1300000008</v>
      </c>
    </row>
    <row r="32" spans="1:16320">
      <c r="A32" s="13">
        <v>25</v>
      </c>
      <c r="B32" s="1" t="s">
        <v>25</v>
      </c>
      <c r="C32" s="394">
        <v>0</v>
      </c>
      <c r="D32" s="395">
        <v>0</v>
      </c>
      <c r="E32" s="160">
        <f t="shared" si="6"/>
        <v>0</v>
      </c>
      <c r="F32" s="384">
        <v>1750000</v>
      </c>
      <c r="G32" s="384">
        <v>1080000</v>
      </c>
      <c r="H32" s="160">
        <f t="shared" si="8"/>
        <v>-670000</v>
      </c>
      <c r="I32" s="386"/>
      <c r="J32" s="386"/>
      <c r="K32" s="160">
        <f t="shared" si="10"/>
        <v>0</v>
      </c>
      <c r="L32" s="84"/>
      <c r="M32" s="84"/>
      <c r="N32" s="85">
        <v>0</v>
      </c>
      <c r="O32" s="82"/>
      <c r="P32" s="82"/>
      <c r="Q32" s="160">
        <f t="shared" si="14"/>
        <v>0</v>
      </c>
      <c r="R32" s="82"/>
      <c r="S32" s="82">
        <v>0</v>
      </c>
      <c r="T32" s="160">
        <f t="shared" si="16"/>
        <v>0</v>
      </c>
      <c r="U32" s="82"/>
      <c r="V32" s="82"/>
      <c r="W32" s="160">
        <f t="shared" si="18"/>
        <v>0</v>
      </c>
      <c r="X32" s="82"/>
      <c r="Y32" s="82"/>
      <c r="Z32" s="160">
        <f t="shared" si="20"/>
        <v>0</v>
      </c>
      <c r="AA32" s="82"/>
      <c r="AB32" s="82"/>
      <c r="AC32" s="82">
        <f t="shared" si="114"/>
        <v>0</v>
      </c>
      <c r="AD32" s="82"/>
      <c r="AE32" s="82"/>
      <c r="AF32" s="160">
        <f t="shared" si="24"/>
        <v>0</v>
      </c>
      <c r="AG32" s="82"/>
      <c r="AH32" s="82"/>
      <c r="AI32" s="160">
        <f t="shared" si="26"/>
        <v>0</v>
      </c>
      <c r="AJ32" s="82"/>
      <c r="AK32" s="82"/>
      <c r="AL32" s="160">
        <f t="shared" si="28"/>
        <v>0</v>
      </c>
      <c r="AM32" s="82"/>
      <c r="AN32" s="82"/>
      <c r="AO32" s="160">
        <f t="shared" si="30"/>
        <v>0</v>
      </c>
      <c r="AP32" s="82"/>
      <c r="AQ32" s="82"/>
      <c r="AR32" s="160">
        <f t="shared" si="32"/>
        <v>0</v>
      </c>
      <c r="AS32" s="84"/>
      <c r="AT32" s="84"/>
      <c r="AU32" s="85">
        <v>0</v>
      </c>
      <c r="AV32" s="82"/>
      <c r="AW32" s="82"/>
      <c r="AX32" s="160">
        <f t="shared" si="36"/>
        <v>0</v>
      </c>
      <c r="AY32" s="82"/>
      <c r="AZ32" s="82"/>
      <c r="BA32" s="160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1750000</v>
      </c>
      <c r="BO32" s="89">
        <f t="shared" si="0"/>
        <v>1080000</v>
      </c>
      <c r="BP32" s="89">
        <f t="shared" si="0"/>
        <v>-670000</v>
      </c>
      <c r="BQ32" s="84"/>
      <c r="BR32" s="84"/>
      <c r="BS32" s="85">
        <f t="shared" si="47"/>
        <v>0</v>
      </c>
      <c r="BT32" s="89">
        <f t="shared" si="121"/>
        <v>0</v>
      </c>
      <c r="BU32" s="89">
        <f t="shared" si="121"/>
        <v>0</v>
      </c>
      <c r="BV32" s="89">
        <f t="shared" si="121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1750000</v>
      </c>
      <c r="CG32" s="89">
        <f t="shared" si="78"/>
        <v>1080000</v>
      </c>
      <c r="CH32" s="89">
        <f t="shared" si="78"/>
        <v>-670000</v>
      </c>
    </row>
    <row r="33" spans="1:16320">
      <c r="A33" s="13">
        <v>26</v>
      </c>
      <c r="B33" s="1" t="s">
        <v>26</v>
      </c>
      <c r="C33" s="82"/>
      <c r="D33" s="82"/>
      <c r="E33" s="160">
        <f t="shared" si="6"/>
        <v>0</v>
      </c>
      <c r="F33" s="384">
        <v>4168000</v>
      </c>
      <c r="G33" s="384">
        <v>2328223.5699999998</v>
      </c>
      <c r="H33" s="160">
        <f t="shared" si="8"/>
        <v>-1839776.4300000002</v>
      </c>
      <c r="I33" s="82"/>
      <c r="J33" s="82"/>
      <c r="K33" s="160">
        <f t="shared" si="10"/>
        <v>0</v>
      </c>
      <c r="L33" s="84"/>
      <c r="M33" s="84"/>
      <c r="N33" s="85">
        <v>0</v>
      </c>
      <c r="O33" s="82"/>
      <c r="P33" s="82"/>
      <c r="Q33" s="160">
        <f t="shared" si="14"/>
        <v>0</v>
      </c>
      <c r="R33" s="82">
        <v>740000</v>
      </c>
      <c r="S33" s="82">
        <v>0</v>
      </c>
      <c r="T33" s="160">
        <f t="shared" si="16"/>
        <v>-740000</v>
      </c>
      <c r="U33" s="82"/>
      <c r="V33" s="82"/>
      <c r="W33" s="160">
        <f t="shared" si="18"/>
        <v>0</v>
      </c>
      <c r="X33" s="82"/>
      <c r="Y33" s="82"/>
      <c r="Z33" s="160">
        <f t="shared" si="20"/>
        <v>0</v>
      </c>
      <c r="AA33" s="82"/>
      <c r="AB33" s="82"/>
      <c r="AC33" s="82">
        <f t="shared" si="114"/>
        <v>0</v>
      </c>
      <c r="AD33" s="82"/>
      <c r="AE33" s="82"/>
      <c r="AF33" s="160">
        <f t="shared" si="24"/>
        <v>0</v>
      </c>
      <c r="AG33" s="82"/>
      <c r="AH33" s="82"/>
      <c r="AI33" s="160">
        <f t="shared" si="26"/>
        <v>0</v>
      </c>
      <c r="AJ33" s="82"/>
      <c r="AK33" s="82"/>
      <c r="AL33" s="160">
        <f t="shared" si="28"/>
        <v>0</v>
      </c>
      <c r="AM33" s="82"/>
      <c r="AN33" s="82"/>
      <c r="AO33" s="160">
        <f t="shared" si="30"/>
        <v>0</v>
      </c>
      <c r="AP33" s="82"/>
      <c r="AQ33" s="82"/>
      <c r="AR33" s="160">
        <f t="shared" si="32"/>
        <v>0</v>
      </c>
      <c r="AS33" s="84"/>
      <c r="AT33" s="84"/>
      <c r="AU33" s="85">
        <v>0</v>
      </c>
      <c r="AV33" s="82"/>
      <c r="AW33" s="82"/>
      <c r="AX33" s="160">
        <f t="shared" si="36"/>
        <v>0</v>
      </c>
      <c r="AY33" s="82"/>
      <c r="AZ33" s="82"/>
      <c r="BA33" s="160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4908000</v>
      </c>
      <c r="BO33" s="89">
        <f t="shared" si="0"/>
        <v>2328223.5699999998</v>
      </c>
      <c r="BP33" s="89">
        <f t="shared" si="0"/>
        <v>-2579776.4300000002</v>
      </c>
      <c r="BQ33" s="84"/>
      <c r="BR33" s="84"/>
      <c r="BS33" s="85">
        <f t="shared" si="47"/>
        <v>0</v>
      </c>
      <c r="BT33" s="89">
        <f t="shared" si="121"/>
        <v>0</v>
      </c>
      <c r="BU33" s="89">
        <f t="shared" si="121"/>
        <v>0</v>
      </c>
      <c r="BV33" s="89">
        <f t="shared" si="121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4908000</v>
      </c>
      <c r="CG33" s="89">
        <f t="shared" si="78"/>
        <v>2328223.5699999998</v>
      </c>
      <c r="CH33" s="89">
        <f t="shared" si="78"/>
        <v>-2579776.4300000002</v>
      </c>
    </row>
    <row r="34" spans="1:16320">
      <c r="A34" s="13">
        <v>27</v>
      </c>
      <c r="B34" s="1" t="s">
        <v>27</v>
      </c>
      <c r="C34" s="384">
        <v>2500000</v>
      </c>
      <c r="D34" s="82">
        <v>175500</v>
      </c>
      <c r="E34" s="160">
        <f t="shared" si="6"/>
        <v>-2324500</v>
      </c>
      <c r="F34" s="384">
        <v>18400000</v>
      </c>
      <c r="G34" s="384">
        <v>13849666.24</v>
      </c>
      <c r="H34" s="160">
        <f t="shared" si="8"/>
        <v>-4550333.76</v>
      </c>
      <c r="I34" s="384">
        <v>3500000</v>
      </c>
      <c r="J34" s="384">
        <v>915000</v>
      </c>
      <c r="K34" s="160">
        <f t="shared" si="10"/>
        <v>-2585000</v>
      </c>
      <c r="L34" s="84"/>
      <c r="M34" s="84"/>
      <c r="N34" s="85">
        <v>0</v>
      </c>
      <c r="O34" s="82"/>
      <c r="P34" s="82"/>
      <c r="Q34" s="160">
        <f t="shared" si="14"/>
        <v>0</v>
      </c>
      <c r="R34" s="82">
        <v>2150000</v>
      </c>
      <c r="S34" s="82"/>
      <c r="T34" s="160">
        <f t="shared" si="16"/>
        <v>-2150000</v>
      </c>
      <c r="U34" s="82"/>
      <c r="V34" s="82"/>
      <c r="W34" s="160">
        <f t="shared" si="18"/>
        <v>0</v>
      </c>
      <c r="X34" s="82"/>
      <c r="Y34" s="82"/>
      <c r="Z34" s="160">
        <f t="shared" si="20"/>
        <v>0</v>
      </c>
      <c r="AA34" s="82"/>
      <c r="AB34" s="82"/>
      <c r="AC34" s="82">
        <f t="shared" si="114"/>
        <v>0</v>
      </c>
      <c r="AD34" s="82"/>
      <c r="AE34" s="82"/>
      <c r="AF34" s="160">
        <f t="shared" si="24"/>
        <v>0</v>
      </c>
      <c r="AG34" s="82"/>
      <c r="AH34" s="82"/>
      <c r="AI34" s="160">
        <f t="shared" si="26"/>
        <v>0</v>
      </c>
      <c r="AJ34" s="82"/>
      <c r="AK34" s="82"/>
      <c r="AL34" s="160">
        <f t="shared" si="28"/>
        <v>0</v>
      </c>
      <c r="AM34" s="82"/>
      <c r="AN34" s="82"/>
      <c r="AO34" s="160">
        <f t="shared" si="30"/>
        <v>0</v>
      </c>
      <c r="AP34" s="82"/>
      <c r="AQ34" s="82"/>
      <c r="AR34" s="160">
        <f t="shared" si="32"/>
        <v>0</v>
      </c>
      <c r="AS34" s="84"/>
      <c r="AT34" s="84"/>
      <c r="AU34" s="85">
        <v>0</v>
      </c>
      <c r="AV34" s="82"/>
      <c r="AW34" s="82"/>
      <c r="AX34" s="160">
        <f t="shared" si="36"/>
        <v>0</v>
      </c>
      <c r="AY34" s="82"/>
      <c r="AZ34" s="82"/>
      <c r="BA34" s="160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26550000</v>
      </c>
      <c r="BO34" s="89">
        <f t="shared" si="0"/>
        <v>14940166.24</v>
      </c>
      <c r="BP34" s="89">
        <f t="shared" si="0"/>
        <v>-11609833.76</v>
      </c>
      <c r="BQ34" s="84"/>
      <c r="BR34" s="84"/>
      <c r="BS34" s="85">
        <f t="shared" si="47"/>
        <v>0</v>
      </c>
      <c r="BT34" s="89">
        <f t="shared" si="121"/>
        <v>0</v>
      </c>
      <c r="BU34" s="89">
        <f t="shared" si="121"/>
        <v>0</v>
      </c>
      <c r="BV34" s="89">
        <f t="shared" si="121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26550000</v>
      </c>
      <c r="CG34" s="89">
        <f t="shared" si="78"/>
        <v>14940166.24</v>
      </c>
      <c r="CH34" s="89">
        <f t="shared" si="78"/>
        <v>-11609833.76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0">
        <f t="shared" si="6"/>
        <v>0</v>
      </c>
      <c r="F35" s="104">
        <f>SUM(F36:F38)</f>
        <v>0</v>
      </c>
      <c r="G35" s="104">
        <f>SUM(G36:G38)</f>
        <v>0</v>
      </c>
      <c r="H35" s="160">
        <f t="shared" si="8"/>
        <v>0</v>
      </c>
      <c r="I35" s="104">
        <f>SUM(I36:I38)</f>
        <v>0</v>
      </c>
      <c r="J35" s="104">
        <f>SUM(J36:J38)</f>
        <v>0</v>
      </c>
      <c r="K35" s="160">
        <f t="shared" si="10"/>
        <v>0</v>
      </c>
      <c r="L35" s="86">
        <v>0</v>
      </c>
      <c r="M35" s="86">
        <v>0</v>
      </c>
      <c r="N35" s="160">
        <v>0</v>
      </c>
      <c r="O35" s="104">
        <f>SUM(O36:O38)</f>
        <v>35000000</v>
      </c>
      <c r="P35" s="104">
        <f>SUM(P36:P38)</f>
        <v>35000000</v>
      </c>
      <c r="Q35" s="160">
        <f t="shared" si="14"/>
        <v>0</v>
      </c>
      <c r="R35" s="104">
        <f>SUM(R36:R38)</f>
        <v>2500000</v>
      </c>
      <c r="S35" s="104">
        <f>SUM(S36:S38)</f>
        <v>0</v>
      </c>
      <c r="T35" s="160">
        <f t="shared" si="16"/>
        <v>-2500000</v>
      </c>
      <c r="U35" s="104">
        <f>SUM(U36:U38)</f>
        <v>0</v>
      </c>
      <c r="V35" s="104">
        <f>SUM(V36:V38)</f>
        <v>0</v>
      </c>
      <c r="W35" s="160">
        <f t="shared" si="18"/>
        <v>0</v>
      </c>
      <c r="X35" s="104">
        <f>SUM(X36:X38)</f>
        <v>0</v>
      </c>
      <c r="Y35" s="104">
        <f t="shared" ref="Y35:AQ35" si="122">SUM(Y36:Y38)</f>
        <v>0</v>
      </c>
      <c r="Z35" s="160">
        <f t="shared" si="20"/>
        <v>0</v>
      </c>
      <c r="AA35" s="104">
        <f t="shared" si="122"/>
        <v>0</v>
      </c>
      <c r="AB35" s="104">
        <f t="shared" si="122"/>
        <v>0</v>
      </c>
      <c r="AC35" s="104">
        <f t="shared" si="114"/>
        <v>0</v>
      </c>
      <c r="AD35" s="104">
        <f t="shared" si="122"/>
        <v>0</v>
      </c>
      <c r="AE35" s="104">
        <f t="shared" si="122"/>
        <v>0</v>
      </c>
      <c r="AF35" s="160">
        <f t="shared" si="24"/>
        <v>0</v>
      </c>
      <c r="AG35" s="104">
        <f t="shared" si="122"/>
        <v>0</v>
      </c>
      <c r="AH35" s="104">
        <f t="shared" si="122"/>
        <v>0</v>
      </c>
      <c r="AI35" s="160">
        <f t="shared" si="26"/>
        <v>0</v>
      </c>
      <c r="AJ35" s="104">
        <f t="shared" si="122"/>
        <v>0</v>
      </c>
      <c r="AK35" s="104">
        <f t="shared" si="122"/>
        <v>0</v>
      </c>
      <c r="AL35" s="160">
        <f t="shared" si="28"/>
        <v>0</v>
      </c>
      <c r="AM35" s="104">
        <f t="shared" si="122"/>
        <v>0</v>
      </c>
      <c r="AN35" s="104">
        <f t="shared" si="122"/>
        <v>0</v>
      </c>
      <c r="AO35" s="160">
        <f t="shared" si="30"/>
        <v>0</v>
      </c>
      <c r="AP35" s="104">
        <f t="shared" si="122"/>
        <v>0</v>
      </c>
      <c r="AQ35" s="104">
        <f t="shared" si="122"/>
        <v>0</v>
      </c>
      <c r="AR35" s="160">
        <f t="shared" si="32"/>
        <v>0</v>
      </c>
      <c r="AS35" s="86">
        <v>0</v>
      </c>
      <c r="AT35" s="86">
        <v>0</v>
      </c>
      <c r="AU35" s="160">
        <v>0</v>
      </c>
      <c r="AV35" s="104">
        <f t="shared" ref="AV35:BC35" si="123">SUM(AV36:AV38)</f>
        <v>0</v>
      </c>
      <c r="AW35" s="104">
        <f t="shared" si="123"/>
        <v>0</v>
      </c>
      <c r="AX35" s="160">
        <f t="shared" si="36"/>
        <v>0</v>
      </c>
      <c r="AY35" s="104">
        <f t="shared" si="123"/>
        <v>0</v>
      </c>
      <c r="AZ35" s="104">
        <f t="shared" si="123"/>
        <v>0</v>
      </c>
      <c r="BA35" s="160">
        <f t="shared" si="38"/>
        <v>0</v>
      </c>
      <c r="BB35" s="104">
        <f t="shared" si="123"/>
        <v>0</v>
      </c>
      <c r="BC35" s="104">
        <f t="shared" si="123"/>
        <v>0</v>
      </c>
      <c r="BD35" s="160">
        <f t="shared" si="40"/>
        <v>0</v>
      </c>
      <c r="BE35" s="86">
        <f t="shared" ref="BE35:BL35" si="124">SUM(BE36:BE38)</f>
        <v>0</v>
      </c>
      <c r="BF35" s="86">
        <f t="shared" si="124"/>
        <v>0</v>
      </c>
      <c r="BG35" s="160">
        <f t="shared" si="42"/>
        <v>0</v>
      </c>
      <c r="BH35" s="86">
        <f t="shared" si="124"/>
        <v>0</v>
      </c>
      <c r="BI35" s="86">
        <f t="shared" si="124"/>
        <v>0</v>
      </c>
      <c r="BJ35" s="160">
        <f t="shared" si="44"/>
        <v>0</v>
      </c>
      <c r="BK35" s="86">
        <f t="shared" si="124"/>
        <v>0</v>
      </c>
      <c r="BL35" s="86">
        <f t="shared" si="124"/>
        <v>0</v>
      </c>
      <c r="BM35" s="160">
        <f t="shared" si="74"/>
        <v>0</v>
      </c>
      <c r="BN35" s="88">
        <f t="shared" si="0"/>
        <v>37500000</v>
      </c>
      <c r="BO35" s="88">
        <f t="shared" si="0"/>
        <v>35000000</v>
      </c>
      <c r="BP35" s="88">
        <f t="shared" si="0"/>
        <v>-2500000</v>
      </c>
      <c r="BQ35" s="86">
        <f t="shared" ref="BQ35:BR35" si="125">SUM(BQ36:BQ38)</f>
        <v>0</v>
      </c>
      <c r="BR35" s="86">
        <f t="shared" si="125"/>
        <v>0</v>
      </c>
      <c r="BS35" s="160">
        <f t="shared" si="47"/>
        <v>0</v>
      </c>
      <c r="BT35" s="88">
        <f t="shared" si="112"/>
        <v>0</v>
      </c>
      <c r="BU35" s="88">
        <f t="shared" si="112"/>
        <v>0</v>
      </c>
      <c r="BV35" s="88">
        <f t="shared" si="112"/>
        <v>0</v>
      </c>
      <c r="BW35" s="86">
        <f t="shared" ref="BW35:CA35" si="126">SUM(BW36:BW38)</f>
        <v>0</v>
      </c>
      <c r="BX35" s="86">
        <f t="shared" si="126"/>
        <v>0</v>
      </c>
      <c r="BY35" s="160">
        <f t="shared" si="49"/>
        <v>0</v>
      </c>
      <c r="BZ35" s="86">
        <f t="shared" si="126"/>
        <v>0</v>
      </c>
      <c r="CA35" s="86">
        <f t="shared" si="126"/>
        <v>0</v>
      </c>
      <c r="CB35" s="160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5">
        <f t="shared" si="78"/>
        <v>37500000</v>
      </c>
      <c r="CG35" s="88">
        <f t="shared" si="78"/>
        <v>35000000</v>
      </c>
      <c r="CH35" s="88">
        <f t="shared" si="78"/>
        <v>-2500000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0">
        <f t="shared" si="6"/>
        <v>0</v>
      </c>
      <c r="F36" s="82"/>
      <c r="G36" s="82"/>
      <c r="H36" s="160">
        <f t="shared" si="8"/>
        <v>0</v>
      </c>
      <c r="I36" s="82"/>
      <c r="J36" s="82"/>
      <c r="K36" s="160">
        <f t="shared" si="10"/>
        <v>0</v>
      </c>
      <c r="L36" s="84"/>
      <c r="M36" s="84"/>
      <c r="N36" s="85">
        <v>0</v>
      </c>
      <c r="O36" s="82"/>
      <c r="P36" s="82"/>
      <c r="Q36" s="160">
        <f t="shared" si="14"/>
        <v>0</v>
      </c>
      <c r="R36" s="82"/>
      <c r="S36" s="82"/>
      <c r="T36" s="160">
        <f t="shared" si="16"/>
        <v>0</v>
      </c>
      <c r="U36" s="82"/>
      <c r="V36" s="82"/>
      <c r="W36" s="160">
        <f t="shared" si="18"/>
        <v>0</v>
      </c>
      <c r="X36" s="82"/>
      <c r="Y36" s="82"/>
      <c r="Z36" s="160">
        <f t="shared" si="20"/>
        <v>0</v>
      </c>
      <c r="AA36" s="82"/>
      <c r="AB36" s="82"/>
      <c r="AC36" s="82">
        <f t="shared" si="114"/>
        <v>0</v>
      </c>
      <c r="AD36" s="82"/>
      <c r="AE36" s="82"/>
      <c r="AF36" s="160">
        <f t="shared" si="24"/>
        <v>0</v>
      </c>
      <c r="AG36" s="82"/>
      <c r="AH36" s="82"/>
      <c r="AI36" s="160">
        <f t="shared" si="26"/>
        <v>0</v>
      </c>
      <c r="AJ36" s="82"/>
      <c r="AK36" s="82"/>
      <c r="AL36" s="160">
        <f t="shared" si="28"/>
        <v>0</v>
      </c>
      <c r="AM36" s="82"/>
      <c r="AN36" s="82"/>
      <c r="AO36" s="160">
        <f t="shared" si="30"/>
        <v>0</v>
      </c>
      <c r="AP36" s="82"/>
      <c r="AQ36" s="82"/>
      <c r="AR36" s="160">
        <f t="shared" si="32"/>
        <v>0</v>
      </c>
      <c r="AS36" s="84"/>
      <c r="AT36" s="84"/>
      <c r="AU36" s="85">
        <v>0</v>
      </c>
      <c r="AV36" s="82"/>
      <c r="AW36" s="82"/>
      <c r="AX36" s="160">
        <f t="shared" si="36"/>
        <v>0</v>
      </c>
      <c r="AY36" s="82"/>
      <c r="AZ36" s="82"/>
      <c r="BA36" s="160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7">SUM(BQ36)</f>
        <v>0</v>
      </c>
      <c r="BU36" s="89">
        <f t="shared" si="127"/>
        <v>0</v>
      </c>
      <c r="BV36" s="89">
        <f t="shared" si="127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0">
        <f t="shared" si="6"/>
        <v>0</v>
      </c>
      <c r="F37" s="82"/>
      <c r="G37" s="82"/>
      <c r="H37" s="160">
        <f t="shared" si="8"/>
        <v>0</v>
      </c>
      <c r="I37" s="82"/>
      <c r="J37" s="82"/>
      <c r="K37" s="160">
        <f t="shared" si="10"/>
        <v>0</v>
      </c>
      <c r="L37" s="84"/>
      <c r="M37" s="84"/>
      <c r="N37" s="85">
        <v>0</v>
      </c>
      <c r="O37" s="82"/>
      <c r="P37" s="82"/>
      <c r="Q37" s="160">
        <f t="shared" si="14"/>
        <v>0</v>
      </c>
      <c r="R37" s="82"/>
      <c r="S37" s="82"/>
      <c r="T37" s="160">
        <f t="shared" si="16"/>
        <v>0</v>
      </c>
      <c r="U37" s="82"/>
      <c r="V37" s="82"/>
      <c r="W37" s="160">
        <f t="shared" si="18"/>
        <v>0</v>
      </c>
      <c r="X37" s="82"/>
      <c r="Y37" s="82"/>
      <c r="Z37" s="160">
        <f t="shared" si="20"/>
        <v>0</v>
      </c>
      <c r="AA37" s="82"/>
      <c r="AB37" s="82"/>
      <c r="AC37" s="82">
        <f t="shared" si="114"/>
        <v>0</v>
      </c>
      <c r="AD37" s="82"/>
      <c r="AE37" s="82"/>
      <c r="AF37" s="160">
        <f t="shared" si="24"/>
        <v>0</v>
      </c>
      <c r="AG37" s="82"/>
      <c r="AH37" s="82"/>
      <c r="AI37" s="160">
        <f t="shared" si="26"/>
        <v>0</v>
      </c>
      <c r="AJ37" s="82"/>
      <c r="AK37" s="82"/>
      <c r="AL37" s="160">
        <f t="shared" si="28"/>
        <v>0</v>
      </c>
      <c r="AM37" s="82"/>
      <c r="AN37" s="82"/>
      <c r="AO37" s="160">
        <f t="shared" si="30"/>
        <v>0</v>
      </c>
      <c r="AP37" s="82"/>
      <c r="AQ37" s="82"/>
      <c r="AR37" s="160">
        <f t="shared" si="32"/>
        <v>0</v>
      </c>
      <c r="AS37" s="84"/>
      <c r="AT37" s="84"/>
      <c r="AU37" s="85">
        <v>0</v>
      </c>
      <c r="AV37" s="82"/>
      <c r="AW37" s="82"/>
      <c r="AX37" s="160">
        <f t="shared" si="36"/>
        <v>0</v>
      </c>
      <c r="AY37" s="82"/>
      <c r="AZ37" s="82"/>
      <c r="BA37" s="160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7"/>
        <v>0</v>
      </c>
      <c r="BU37" s="89">
        <f t="shared" si="127"/>
        <v>0</v>
      </c>
      <c r="BV37" s="89">
        <f t="shared" si="127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0">
        <f t="shared" si="6"/>
        <v>0</v>
      </c>
      <c r="F38" s="82"/>
      <c r="G38" s="82"/>
      <c r="H38" s="160">
        <f t="shared" si="8"/>
        <v>0</v>
      </c>
      <c r="I38" s="82"/>
      <c r="J38" s="82"/>
      <c r="K38" s="160">
        <f t="shared" si="10"/>
        <v>0</v>
      </c>
      <c r="L38" s="84"/>
      <c r="M38" s="84"/>
      <c r="N38" s="85">
        <v>0</v>
      </c>
      <c r="O38" s="384">
        <v>35000000</v>
      </c>
      <c r="P38" s="384">
        <v>35000000</v>
      </c>
      <c r="Q38" s="160">
        <f t="shared" si="14"/>
        <v>0</v>
      </c>
      <c r="R38" s="82">
        <v>2500000</v>
      </c>
      <c r="S38" s="82"/>
      <c r="T38" s="160">
        <f t="shared" si="16"/>
        <v>-2500000</v>
      </c>
      <c r="U38" s="82"/>
      <c r="V38" s="82"/>
      <c r="W38" s="160">
        <f t="shared" si="18"/>
        <v>0</v>
      </c>
      <c r="X38" s="82"/>
      <c r="Y38" s="82"/>
      <c r="Z38" s="160">
        <f t="shared" si="20"/>
        <v>0</v>
      </c>
      <c r="AA38" s="82"/>
      <c r="AB38" s="82"/>
      <c r="AC38" s="82">
        <f t="shared" si="114"/>
        <v>0</v>
      </c>
      <c r="AD38" s="82"/>
      <c r="AE38" s="82"/>
      <c r="AF38" s="160">
        <f t="shared" si="24"/>
        <v>0</v>
      </c>
      <c r="AG38" s="82"/>
      <c r="AH38" s="82"/>
      <c r="AI38" s="160">
        <f t="shared" si="26"/>
        <v>0</v>
      </c>
      <c r="AJ38" s="82"/>
      <c r="AK38" s="82"/>
      <c r="AL38" s="160">
        <f t="shared" si="28"/>
        <v>0</v>
      </c>
      <c r="AM38" s="82"/>
      <c r="AN38" s="82"/>
      <c r="AO38" s="160">
        <f t="shared" si="30"/>
        <v>0</v>
      </c>
      <c r="AP38" s="82"/>
      <c r="AQ38" s="82"/>
      <c r="AR38" s="160">
        <f t="shared" si="32"/>
        <v>0</v>
      </c>
      <c r="AS38" s="84"/>
      <c r="AT38" s="84"/>
      <c r="AU38" s="85">
        <v>0</v>
      </c>
      <c r="AV38" s="82"/>
      <c r="AW38" s="82"/>
      <c r="AX38" s="160">
        <f t="shared" si="36"/>
        <v>0</v>
      </c>
      <c r="AY38" s="82"/>
      <c r="AZ38" s="82"/>
      <c r="BA38" s="160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37500000</v>
      </c>
      <c r="BO38" s="89">
        <f t="shared" si="0"/>
        <v>35000000</v>
      </c>
      <c r="BP38" s="89">
        <f t="shared" si="0"/>
        <v>-2500000</v>
      </c>
      <c r="BQ38" s="84"/>
      <c r="BR38" s="84"/>
      <c r="BS38" s="85">
        <f t="shared" si="47"/>
        <v>0</v>
      </c>
      <c r="BT38" s="89">
        <f t="shared" si="127"/>
        <v>0</v>
      </c>
      <c r="BU38" s="89">
        <f t="shared" si="127"/>
        <v>0</v>
      </c>
      <c r="BV38" s="89">
        <f t="shared" si="127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37500000</v>
      </c>
      <c r="CG38" s="89">
        <f t="shared" si="78"/>
        <v>35000000</v>
      </c>
      <c r="CH38" s="89">
        <f t="shared" si="78"/>
        <v>-2500000</v>
      </c>
    </row>
    <row r="39" spans="1:16320">
      <c r="A39" s="55">
        <v>32</v>
      </c>
      <c r="B39" s="56" t="s">
        <v>37</v>
      </c>
      <c r="C39" s="104">
        <f>SUM(C40:C43)</f>
        <v>29500000</v>
      </c>
      <c r="D39" s="104">
        <f>SUM(D40:D43)</f>
        <v>8522000</v>
      </c>
      <c r="E39" s="160">
        <f t="shared" si="6"/>
        <v>-20978000</v>
      </c>
      <c r="F39" s="104">
        <f>SUM(F40:F43)</f>
        <v>47500000</v>
      </c>
      <c r="G39" s="104">
        <f>SUM(G40:G43)</f>
        <v>26372700</v>
      </c>
      <c r="H39" s="160">
        <f t="shared" si="8"/>
        <v>-21127300</v>
      </c>
      <c r="I39" s="104">
        <f>SUM(I40:I43)</f>
        <v>10500000</v>
      </c>
      <c r="J39" s="104">
        <f>SUM(J40:J43)</f>
        <v>8350000</v>
      </c>
      <c r="K39" s="160">
        <f t="shared" si="10"/>
        <v>-2150000</v>
      </c>
      <c r="L39" s="86">
        <v>0</v>
      </c>
      <c r="M39" s="86">
        <v>0</v>
      </c>
      <c r="N39" s="160">
        <v>0</v>
      </c>
      <c r="O39" s="104">
        <f>SUM(O40:O43)</f>
        <v>57500800</v>
      </c>
      <c r="P39" s="104">
        <f>SUM(P40:P43)</f>
        <v>43125600</v>
      </c>
      <c r="Q39" s="160">
        <f t="shared" si="14"/>
        <v>-14375200</v>
      </c>
      <c r="R39" s="104">
        <f>SUM(R40:R43)</f>
        <v>3500000</v>
      </c>
      <c r="S39" s="104">
        <f>SUM(S40:S43)</f>
        <v>0</v>
      </c>
      <c r="T39" s="160">
        <f t="shared" si="16"/>
        <v>-3500000</v>
      </c>
      <c r="U39" s="104">
        <f>SUM(U40:U43)</f>
        <v>3000000</v>
      </c>
      <c r="V39" s="104">
        <f>SUM(V40:V43)</f>
        <v>0</v>
      </c>
      <c r="W39" s="160">
        <f t="shared" si="18"/>
        <v>-3000000</v>
      </c>
      <c r="X39" s="104">
        <f>SUM(X40:X43)</f>
        <v>3000000</v>
      </c>
      <c r="Y39" s="104">
        <f t="shared" ref="Y39:AQ39" si="128">SUM(Y40:Y43)</f>
        <v>3000000</v>
      </c>
      <c r="Z39" s="160">
        <f t="shared" si="20"/>
        <v>0</v>
      </c>
      <c r="AA39" s="104">
        <f t="shared" si="128"/>
        <v>3000000</v>
      </c>
      <c r="AB39" s="104">
        <f t="shared" si="128"/>
        <v>643800</v>
      </c>
      <c r="AC39" s="104">
        <f t="shared" si="114"/>
        <v>2356200</v>
      </c>
      <c r="AD39" s="104">
        <f t="shared" si="128"/>
        <v>3000000</v>
      </c>
      <c r="AE39" s="104">
        <f t="shared" si="128"/>
        <v>3000000</v>
      </c>
      <c r="AF39" s="160">
        <f t="shared" si="24"/>
        <v>0</v>
      </c>
      <c r="AG39" s="104">
        <f t="shared" si="128"/>
        <v>3000000</v>
      </c>
      <c r="AH39" s="104">
        <f t="shared" si="128"/>
        <v>0</v>
      </c>
      <c r="AI39" s="160">
        <f t="shared" si="26"/>
        <v>-3000000</v>
      </c>
      <c r="AJ39" s="104">
        <f t="shared" si="128"/>
        <v>3000000</v>
      </c>
      <c r="AK39" s="104">
        <f t="shared" si="128"/>
        <v>3000000</v>
      </c>
      <c r="AL39" s="160">
        <f t="shared" si="28"/>
        <v>0</v>
      </c>
      <c r="AM39" s="104">
        <f t="shared" si="128"/>
        <v>3000000</v>
      </c>
      <c r="AN39" s="104">
        <f t="shared" si="128"/>
        <v>0</v>
      </c>
      <c r="AO39" s="160">
        <f t="shared" si="30"/>
        <v>-3000000</v>
      </c>
      <c r="AP39" s="104">
        <f t="shared" si="128"/>
        <v>3000000</v>
      </c>
      <c r="AQ39" s="104">
        <f t="shared" si="128"/>
        <v>2300000</v>
      </c>
      <c r="AR39" s="160">
        <f t="shared" si="32"/>
        <v>-700000</v>
      </c>
      <c r="AS39" s="86">
        <v>0</v>
      </c>
      <c r="AT39" s="86">
        <v>0</v>
      </c>
      <c r="AU39" s="160">
        <v>0</v>
      </c>
      <c r="AV39" s="104">
        <f t="shared" ref="AV39:BC39" si="129">SUM(AV40:AV43)</f>
        <v>3000000</v>
      </c>
      <c r="AW39" s="104">
        <f t="shared" si="129"/>
        <v>2999450</v>
      </c>
      <c r="AX39" s="160">
        <f t="shared" si="36"/>
        <v>-550</v>
      </c>
      <c r="AY39" s="104">
        <f t="shared" si="129"/>
        <v>3000000</v>
      </c>
      <c r="AZ39" s="104">
        <f t="shared" si="129"/>
        <v>1987695.51</v>
      </c>
      <c r="BA39" s="160">
        <f t="shared" si="38"/>
        <v>-1012304.49</v>
      </c>
      <c r="BB39" s="104">
        <f t="shared" si="129"/>
        <v>3000000</v>
      </c>
      <c r="BC39" s="104">
        <f t="shared" si="129"/>
        <v>2699900</v>
      </c>
      <c r="BD39" s="160">
        <f t="shared" si="40"/>
        <v>-300100</v>
      </c>
      <c r="BE39" s="86">
        <f t="shared" ref="BE39:BL39" si="130">SUM(BE40:BE43)</f>
        <v>0</v>
      </c>
      <c r="BF39" s="86">
        <f t="shared" si="130"/>
        <v>0</v>
      </c>
      <c r="BG39" s="160">
        <f t="shared" si="42"/>
        <v>0</v>
      </c>
      <c r="BH39" s="86">
        <f t="shared" si="130"/>
        <v>0</v>
      </c>
      <c r="BI39" s="86">
        <f t="shared" si="130"/>
        <v>0</v>
      </c>
      <c r="BJ39" s="160">
        <f t="shared" si="44"/>
        <v>0</v>
      </c>
      <c r="BK39" s="86">
        <f t="shared" si="130"/>
        <v>0</v>
      </c>
      <c r="BL39" s="86">
        <f t="shared" si="130"/>
        <v>0</v>
      </c>
      <c r="BM39" s="160">
        <f t="shared" si="74"/>
        <v>0</v>
      </c>
      <c r="BN39" s="88">
        <f t="shared" si="0"/>
        <v>181500800</v>
      </c>
      <c r="BO39" s="88">
        <f t="shared" si="0"/>
        <v>106001145.51000001</v>
      </c>
      <c r="BP39" s="88">
        <f t="shared" si="0"/>
        <v>-70787254.489999995</v>
      </c>
      <c r="BQ39" s="86">
        <f t="shared" ref="BQ39:BR39" si="131">SUM(BQ40:BQ43)</f>
        <v>0</v>
      </c>
      <c r="BR39" s="86">
        <f t="shared" si="131"/>
        <v>0</v>
      </c>
      <c r="BS39" s="160">
        <f t="shared" si="47"/>
        <v>0</v>
      </c>
      <c r="BT39" s="88">
        <f t="shared" si="112"/>
        <v>0</v>
      </c>
      <c r="BU39" s="88">
        <f t="shared" si="112"/>
        <v>0</v>
      </c>
      <c r="BV39" s="88">
        <f t="shared" si="112"/>
        <v>0</v>
      </c>
      <c r="BW39" s="86">
        <f t="shared" ref="BW39:CA39" si="132">SUM(BW40:BW43)</f>
        <v>0</v>
      </c>
      <c r="BX39" s="86">
        <f t="shared" si="132"/>
        <v>0</v>
      </c>
      <c r="BY39" s="160">
        <f t="shared" si="49"/>
        <v>0</v>
      </c>
      <c r="BZ39" s="86">
        <f t="shared" si="132"/>
        <v>0</v>
      </c>
      <c r="CA39" s="86">
        <f t="shared" si="132"/>
        <v>0</v>
      </c>
      <c r="CB39" s="160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5">
        <f t="shared" si="78"/>
        <v>181500800</v>
      </c>
      <c r="CG39" s="88">
        <f t="shared" si="78"/>
        <v>106001145.51000001</v>
      </c>
      <c r="CH39" s="88">
        <f t="shared" si="78"/>
        <v>-70787254.489999995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84">
        <v>10000000</v>
      </c>
      <c r="D40" s="384">
        <v>0</v>
      </c>
      <c r="E40" s="160">
        <f t="shared" si="6"/>
        <v>-10000000</v>
      </c>
      <c r="F40" s="384">
        <v>10000000</v>
      </c>
      <c r="G40" s="384">
        <v>5202900</v>
      </c>
      <c r="H40" s="160">
        <f t="shared" si="8"/>
        <v>-4797100</v>
      </c>
      <c r="I40" s="384">
        <v>1500000</v>
      </c>
      <c r="J40" s="384">
        <v>0</v>
      </c>
      <c r="K40" s="160">
        <f t="shared" si="10"/>
        <v>-1500000</v>
      </c>
      <c r="L40" s="84"/>
      <c r="M40" s="84"/>
      <c r="N40" s="85">
        <v>0</v>
      </c>
      <c r="O40" s="82"/>
      <c r="P40" s="82"/>
      <c r="Q40" s="160">
        <f t="shared" si="14"/>
        <v>0</v>
      </c>
      <c r="R40" s="384">
        <v>1500000</v>
      </c>
      <c r="S40" s="384">
        <v>0</v>
      </c>
      <c r="T40" s="160">
        <f t="shared" si="16"/>
        <v>-1500000</v>
      </c>
      <c r="U40" s="82"/>
      <c r="V40" s="82"/>
      <c r="W40" s="160">
        <f t="shared" si="18"/>
        <v>0</v>
      </c>
      <c r="X40" s="82"/>
      <c r="Y40" s="82"/>
      <c r="Z40" s="160">
        <f t="shared" si="20"/>
        <v>0</v>
      </c>
      <c r="AA40" s="82"/>
      <c r="AB40" s="82"/>
      <c r="AC40" s="82">
        <f t="shared" si="114"/>
        <v>0</v>
      </c>
      <c r="AD40" s="82"/>
      <c r="AE40" s="82"/>
      <c r="AF40" s="160">
        <f t="shared" si="24"/>
        <v>0</v>
      </c>
      <c r="AG40" s="82"/>
      <c r="AH40" s="82"/>
      <c r="AI40" s="160">
        <f t="shared" si="26"/>
        <v>0</v>
      </c>
      <c r="AJ40" s="82"/>
      <c r="AK40" s="82"/>
      <c r="AL40" s="160">
        <f t="shared" si="28"/>
        <v>0</v>
      </c>
      <c r="AM40" s="82"/>
      <c r="AN40" s="82"/>
      <c r="AO40" s="160">
        <f t="shared" si="30"/>
        <v>0</v>
      </c>
      <c r="AP40" s="82"/>
      <c r="AQ40" s="82"/>
      <c r="AR40" s="160">
        <f t="shared" si="32"/>
        <v>0</v>
      </c>
      <c r="AS40" s="84"/>
      <c r="AT40" s="84"/>
      <c r="AU40" s="85">
        <v>0</v>
      </c>
      <c r="AV40" s="82"/>
      <c r="AW40" s="82"/>
      <c r="AX40" s="160">
        <f t="shared" si="36"/>
        <v>0</v>
      </c>
      <c r="AY40" s="82"/>
      <c r="AZ40" s="82"/>
      <c r="BA40" s="160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23000000</v>
      </c>
      <c r="BO40" s="89">
        <f t="shared" si="0"/>
        <v>5202900</v>
      </c>
      <c r="BP40" s="89">
        <f t="shared" si="0"/>
        <v>-17797100</v>
      </c>
      <c r="BQ40" s="84"/>
      <c r="BR40" s="84"/>
      <c r="BS40" s="85">
        <f t="shared" si="47"/>
        <v>0</v>
      </c>
      <c r="BT40" s="89">
        <f t="shared" ref="BT40:BV43" si="133">SUM(BQ40)</f>
        <v>0</v>
      </c>
      <c r="BU40" s="89">
        <f t="shared" si="133"/>
        <v>0</v>
      </c>
      <c r="BV40" s="89">
        <f t="shared" si="133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23000000</v>
      </c>
      <c r="CG40" s="89">
        <f t="shared" si="78"/>
        <v>5202900</v>
      </c>
      <c r="CH40" s="89">
        <f t="shared" si="78"/>
        <v>-17797100</v>
      </c>
    </row>
    <row r="41" spans="1:16320">
      <c r="A41" s="13">
        <v>34</v>
      </c>
      <c r="B41" s="1" t="s">
        <v>32</v>
      </c>
      <c r="C41" s="384">
        <v>10000000</v>
      </c>
      <c r="D41" s="384">
        <v>0</v>
      </c>
      <c r="E41" s="160">
        <f t="shared" si="6"/>
        <v>-10000000</v>
      </c>
      <c r="F41" s="384">
        <v>10000000</v>
      </c>
      <c r="G41" s="384">
        <v>0</v>
      </c>
      <c r="H41" s="160">
        <f t="shared" si="8"/>
        <v>-10000000</v>
      </c>
      <c r="I41" s="384">
        <v>1500000</v>
      </c>
      <c r="J41" s="384">
        <v>1350000</v>
      </c>
      <c r="K41" s="160">
        <f t="shared" si="10"/>
        <v>-150000</v>
      </c>
      <c r="L41" s="84"/>
      <c r="M41" s="84"/>
      <c r="N41" s="85">
        <v>0</v>
      </c>
      <c r="O41" s="82"/>
      <c r="P41" s="82"/>
      <c r="Q41" s="160">
        <f t="shared" si="14"/>
        <v>0</v>
      </c>
      <c r="R41" s="384">
        <v>1000000</v>
      </c>
      <c r="S41" s="384">
        <v>0</v>
      </c>
      <c r="T41" s="160">
        <f t="shared" si="16"/>
        <v>-1000000</v>
      </c>
      <c r="U41" s="82"/>
      <c r="V41" s="82"/>
      <c r="W41" s="160">
        <f t="shared" si="18"/>
        <v>0</v>
      </c>
      <c r="X41" s="82"/>
      <c r="Y41" s="82"/>
      <c r="Z41" s="160">
        <f t="shared" si="20"/>
        <v>0</v>
      </c>
      <c r="AA41" s="82"/>
      <c r="AB41" s="82"/>
      <c r="AC41" s="82">
        <f t="shared" si="114"/>
        <v>0</v>
      </c>
      <c r="AD41" s="82"/>
      <c r="AE41" s="82"/>
      <c r="AF41" s="160">
        <f t="shared" si="24"/>
        <v>0</v>
      </c>
      <c r="AG41" s="82"/>
      <c r="AH41" s="82"/>
      <c r="AI41" s="160">
        <f t="shared" si="26"/>
        <v>0</v>
      </c>
      <c r="AJ41" s="82"/>
      <c r="AK41" s="82"/>
      <c r="AL41" s="160">
        <f t="shared" si="28"/>
        <v>0</v>
      </c>
      <c r="AM41" s="82"/>
      <c r="AN41" s="82"/>
      <c r="AO41" s="160">
        <f t="shared" si="30"/>
        <v>0</v>
      </c>
      <c r="AP41" s="82"/>
      <c r="AQ41" s="82"/>
      <c r="AR41" s="160">
        <f t="shared" si="32"/>
        <v>0</v>
      </c>
      <c r="AS41" s="84"/>
      <c r="AT41" s="84"/>
      <c r="AU41" s="85">
        <v>0</v>
      </c>
      <c r="AV41" s="82"/>
      <c r="AW41" s="82"/>
      <c r="AX41" s="160">
        <f t="shared" si="36"/>
        <v>0</v>
      </c>
      <c r="AY41" s="82"/>
      <c r="AZ41" s="82"/>
      <c r="BA41" s="160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22500000</v>
      </c>
      <c r="BO41" s="89">
        <f t="shared" si="0"/>
        <v>1350000</v>
      </c>
      <c r="BP41" s="89">
        <f t="shared" si="0"/>
        <v>-21150000</v>
      </c>
      <c r="BQ41" s="84"/>
      <c r="BR41" s="84"/>
      <c r="BS41" s="85">
        <f t="shared" si="47"/>
        <v>0</v>
      </c>
      <c r="BT41" s="89">
        <f t="shared" si="133"/>
        <v>0</v>
      </c>
      <c r="BU41" s="89">
        <f t="shared" si="133"/>
        <v>0</v>
      </c>
      <c r="BV41" s="89">
        <f t="shared" si="133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22500000</v>
      </c>
      <c r="CG41" s="89">
        <f t="shared" si="78"/>
        <v>1350000</v>
      </c>
      <c r="CH41" s="89">
        <f t="shared" si="78"/>
        <v>-21150000</v>
      </c>
    </row>
    <row r="42" spans="1:16320">
      <c r="A42" s="13">
        <v>35</v>
      </c>
      <c r="B42" s="1" t="s">
        <v>41</v>
      </c>
      <c r="C42" s="82"/>
      <c r="D42" s="82"/>
      <c r="E42" s="160">
        <f t="shared" si="6"/>
        <v>0</v>
      </c>
      <c r="F42" s="384">
        <v>2500000</v>
      </c>
      <c r="G42" s="384">
        <v>0</v>
      </c>
      <c r="H42" s="160">
        <f t="shared" si="8"/>
        <v>-2500000</v>
      </c>
      <c r="I42" s="82"/>
      <c r="J42" s="82"/>
      <c r="K42" s="160">
        <f t="shared" si="10"/>
        <v>0</v>
      </c>
      <c r="L42" s="84"/>
      <c r="M42" s="84"/>
      <c r="N42" s="85">
        <v>0</v>
      </c>
      <c r="O42" s="82"/>
      <c r="P42" s="82"/>
      <c r="Q42" s="160">
        <f t="shared" si="14"/>
        <v>0</v>
      </c>
      <c r="R42" s="384"/>
      <c r="S42" s="384"/>
      <c r="T42" s="160">
        <f t="shared" si="16"/>
        <v>0</v>
      </c>
      <c r="U42" s="82"/>
      <c r="V42" s="82"/>
      <c r="W42" s="160">
        <f t="shared" si="18"/>
        <v>0</v>
      </c>
      <c r="X42" s="82"/>
      <c r="Y42" s="82"/>
      <c r="Z42" s="160">
        <f t="shared" si="20"/>
        <v>0</v>
      </c>
      <c r="AA42" s="82"/>
      <c r="AB42" s="82"/>
      <c r="AC42" s="82">
        <f t="shared" si="114"/>
        <v>0</v>
      </c>
      <c r="AD42" s="82"/>
      <c r="AE42" s="82"/>
      <c r="AF42" s="160">
        <f t="shared" si="24"/>
        <v>0</v>
      </c>
      <c r="AG42" s="82"/>
      <c r="AH42" s="82"/>
      <c r="AI42" s="160">
        <f t="shared" si="26"/>
        <v>0</v>
      </c>
      <c r="AJ42" s="82"/>
      <c r="AK42" s="82"/>
      <c r="AL42" s="160">
        <f t="shared" si="28"/>
        <v>0</v>
      </c>
      <c r="AM42" s="82"/>
      <c r="AN42" s="82"/>
      <c r="AO42" s="160">
        <f t="shared" si="30"/>
        <v>0</v>
      </c>
      <c r="AP42" s="82"/>
      <c r="AQ42" s="82"/>
      <c r="AR42" s="160">
        <f t="shared" si="32"/>
        <v>0</v>
      </c>
      <c r="AS42" s="84"/>
      <c r="AT42" s="84"/>
      <c r="AU42" s="85">
        <v>0</v>
      </c>
      <c r="AV42" s="82"/>
      <c r="AW42" s="82"/>
      <c r="AX42" s="160">
        <f t="shared" si="36"/>
        <v>0</v>
      </c>
      <c r="AY42" s="82"/>
      <c r="AZ42" s="82"/>
      <c r="BA42" s="160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2500000</v>
      </c>
      <c r="BO42" s="89">
        <f t="shared" si="0"/>
        <v>0</v>
      </c>
      <c r="BP42" s="89">
        <f t="shared" si="0"/>
        <v>-2500000</v>
      </c>
      <c r="BQ42" s="84"/>
      <c r="BR42" s="84"/>
      <c r="BS42" s="85">
        <f t="shared" si="47"/>
        <v>0</v>
      </c>
      <c r="BT42" s="89">
        <f t="shared" si="133"/>
        <v>0</v>
      </c>
      <c r="BU42" s="89">
        <f t="shared" si="133"/>
        <v>0</v>
      </c>
      <c r="BV42" s="89">
        <f t="shared" si="133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2500000</v>
      </c>
      <c r="CG42" s="89">
        <f t="shared" si="78"/>
        <v>0</v>
      </c>
      <c r="CH42" s="89">
        <f t="shared" si="78"/>
        <v>-2500000</v>
      </c>
    </row>
    <row r="43" spans="1:16320">
      <c r="A43" s="13">
        <v>36</v>
      </c>
      <c r="B43" s="15" t="s">
        <v>33</v>
      </c>
      <c r="C43" s="384">
        <v>9500000</v>
      </c>
      <c r="D43" s="384">
        <v>8522000</v>
      </c>
      <c r="E43" s="160">
        <f t="shared" si="6"/>
        <v>-978000</v>
      </c>
      <c r="F43" s="384">
        <v>25000000</v>
      </c>
      <c r="G43" s="384">
        <v>21169800</v>
      </c>
      <c r="H43" s="160">
        <f t="shared" si="8"/>
        <v>-3830200</v>
      </c>
      <c r="I43" s="384">
        <v>7500000</v>
      </c>
      <c r="J43" s="384">
        <v>7000000</v>
      </c>
      <c r="K43" s="160">
        <f t="shared" si="10"/>
        <v>-500000</v>
      </c>
      <c r="L43" s="84"/>
      <c r="M43" s="84"/>
      <c r="N43" s="85">
        <v>0</v>
      </c>
      <c r="O43" s="384">
        <v>57500800</v>
      </c>
      <c r="P43" s="384">
        <v>43125600</v>
      </c>
      <c r="Q43" s="160">
        <f t="shared" si="14"/>
        <v>-14375200</v>
      </c>
      <c r="R43" s="384">
        <v>1000000</v>
      </c>
      <c r="S43" s="384"/>
      <c r="T43" s="160">
        <f t="shared" si="16"/>
        <v>-1000000</v>
      </c>
      <c r="U43" s="394">
        <v>3000000</v>
      </c>
      <c r="V43" s="394">
        <v>0</v>
      </c>
      <c r="W43" s="160">
        <f t="shared" si="18"/>
        <v>-3000000</v>
      </c>
      <c r="X43" s="384">
        <v>3000000</v>
      </c>
      <c r="Y43" s="384">
        <v>3000000</v>
      </c>
      <c r="Z43" s="160">
        <f t="shared" si="20"/>
        <v>0</v>
      </c>
      <c r="AA43" s="384">
        <v>3000000</v>
      </c>
      <c r="AB43" s="384">
        <v>643800</v>
      </c>
      <c r="AC43" s="82">
        <f t="shared" si="114"/>
        <v>2356200</v>
      </c>
      <c r="AD43" s="384">
        <v>3000000</v>
      </c>
      <c r="AE43" s="384">
        <v>3000000</v>
      </c>
      <c r="AF43" s="160">
        <f t="shared" si="24"/>
        <v>0</v>
      </c>
      <c r="AG43" s="384">
        <v>3000000</v>
      </c>
      <c r="AH43" s="384">
        <v>0</v>
      </c>
      <c r="AI43" s="160">
        <f t="shared" si="26"/>
        <v>-3000000</v>
      </c>
      <c r="AJ43" s="394">
        <v>3000000</v>
      </c>
      <c r="AK43" s="394">
        <v>3000000</v>
      </c>
      <c r="AL43" s="160">
        <f t="shared" si="28"/>
        <v>0</v>
      </c>
      <c r="AM43" s="394">
        <v>3000000</v>
      </c>
      <c r="AN43" s="394">
        <v>0</v>
      </c>
      <c r="AO43" s="160">
        <f t="shared" si="30"/>
        <v>-3000000</v>
      </c>
      <c r="AP43" s="384">
        <v>3000000</v>
      </c>
      <c r="AQ43" s="384">
        <v>2300000</v>
      </c>
      <c r="AR43" s="160">
        <f t="shared" si="32"/>
        <v>-700000</v>
      </c>
      <c r="AS43" s="84"/>
      <c r="AT43" s="84"/>
      <c r="AU43" s="85">
        <v>0</v>
      </c>
      <c r="AV43" s="384">
        <v>3000000</v>
      </c>
      <c r="AW43" s="384">
        <v>2999450</v>
      </c>
      <c r="AX43" s="160">
        <f t="shared" si="36"/>
        <v>-550</v>
      </c>
      <c r="AY43" s="394">
        <v>3000000</v>
      </c>
      <c r="AZ43" s="394">
        <v>1987695.51</v>
      </c>
      <c r="BA43" s="160">
        <f t="shared" si="38"/>
        <v>-1012304.49</v>
      </c>
      <c r="BB43" s="384">
        <v>3000000</v>
      </c>
      <c r="BC43" s="384">
        <v>2699900</v>
      </c>
      <c r="BD43" s="85">
        <f t="shared" si="40"/>
        <v>-300100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133500800</v>
      </c>
      <c r="BO43" s="89">
        <f t="shared" si="0"/>
        <v>99448245.510000005</v>
      </c>
      <c r="BP43" s="89">
        <f t="shared" si="0"/>
        <v>-29340154.489999998</v>
      </c>
      <c r="BQ43" s="84"/>
      <c r="BR43" s="84"/>
      <c r="BS43" s="85">
        <f t="shared" si="47"/>
        <v>0</v>
      </c>
      <c r="BT43" s="89">
        <f t="shared" si="133"/>
        <v>0</v>
      </c>
      <c r="BU43" s="89">
        <f t="shared" si="133"/>
        <v>0</v>
      </c>
      <c r="BV43" s="89">
        <f t="shared" si="133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133500800</v>
      </c>
      <c r="CG43" s="89">
        <f t="shared" si="78"/>
        <v>99448245.510000005</v>
      </c>
      <c r="CH43" s="89">
        <f t="shared" si="78"/>
        <v>-29340154.489999998</v>
      </c>
    </row>
    <row r="44" spans="1:16320">
      <c r="A44" s="55">
        <v>37</v>
      </c>
      <c r="B44" s="56" t="s">
        <v>38</v>
      </c>
      <c r="C44" s="104">
        <f>SUM(C45:C47)</f>
        <v>6500000</v>
      </c>
      <c r="D44" s="104">
        <f>SUM(D45:D47)</f>
        <v>4247800</v>
      </c>
      <c r="E44" s="160">
        <f t="shared" si="6"/>
        <v>-2252200</v>
      </c>
      <c r="F44" s="104">
        <f>SUM(F45:F47)</f>
        <v>20000000</v>
      </c>
      <c r="G44" s="104">
        <f>SUM(G45:G47)</f>
        <v>12650961</v>
      </c>
      <c r="H44" s="160">
        <f t="shared" si="8"/>
        <v>-7349039</v>
      </c>
      <c r="I44" s="104">
        <f>SUM(I45:I47)</f>
        <v>500000</v>
      </c>
      <c r="J44" s="104">
        <f>SUM(J45:J47)</f>
        <v>210000</v>
      </c>
      <c r="K44" s="160">
        <f t="shared" si="10"/>
        <v>-290000</v>
      </c>
      <c r="L44" s="86">
        <v>0</v>
      </c>
      <c r="M44" s="86">
        <v>0</v>
      </c>
      <c r="N44" s="160">
        <v>0</v>
      </c>
      <c r="O44" s="104">
        <f>SUM(O45:O47)</f>
        <v>0</v>
      </c>
      <c r="P44" s="104">
        <f>SUM(P45:P47)</f>
        <v>0</v>
      </c>
      <c r="Q44" s="160">
        <f t="shared" si="14"/>
        <v>0</v>
      </c>
      <c r="R44" s="104">
        <f>SUM(R45:R47)</f>
        <v>750000</v>
      </c>
      <c r="S44" s="104">
        <f>SUM(S45:S47)</f>
        <v>0</v>
      </c>
      <c r="T44" s="160">
        <f t="shared" si="16"/>
        <v>-750000</v>
      </c>
      <c r="U44" s="104">
        <f>SUM(U45:U47)</f>
        <v>0</v>
      </c>
      <c r="V44" s="104">
        <f>SUM(V45:V47)</f>
        <v>0</v>
      </c>
      <c r="W44" s="160">
        <f t="shared" si="18"/>
        <v>0</v>
      </c>
      <c r="X44" s="104">
        <f>SUM(X45:X47)</f>
        <v>0</v>
      </c>
      <c r="Y44" s="104">
        <f t="shared" ref="Y44:AN44" si="134">SUM(Y45:Y47)</f>
        <v>0</v>
      </c>
      <c r="Z44" s="160">
        <f t="shared" si="20"/>
        <v>0</v>
      </c>
      <c r="AA44" s="104">
        <f t="shared" si="134"/>
        <v>0</v>
      </c>
      <c r="AB44" s="104">
        <f t="shared" si="134"/>
        <v>0</v>
      </c>
      <c r="AC44" s="104">
        <f t="shared" si="114"/>
        <v>0</v>
      </c>
      <c r="AD44" s="104">
        <f t="shared" si="134"/>
        <v>0</v>
      </c>
      <c r="AE44" s="104">
        <f t="shared" si="134"/>
        <v>0</v>
      </c>
      <c r="AF44" s="160">
        <f t="shared" si="24"/>
        <v>0</v>
      </c>
      <c r="AG44" s="104">
        <f t="shared" si="134"/>
        <v>0</v>
      </c>
      <c r="AH44" s="104">
        <f t="shared" si="134"/>
        <v>0</v>
      </c>
      <c r="AI44" s="160">
        <f t="shared" si="26"/>
        <v>0</v>
      </c>
      <c r="AJ44" s="104">
        <f t="shared" si="134"/>
        <v>0</v>
      </c>
      <c r="AK44" s="104">
        <f t="shared" si="134"/>
        <v>0</v>
      </c>
      <c r="AL44" s="160">
        <f t="shared" si="28"/>
        <v>0</v>
      </c>
      <c r="AM44" s="104">
        <f t="shared" si="134"/>
        <v>0</v>
      </c>
      <c r="AN44" s="104">
        <f t="shared" si="134"/>
        <v>0</v>
      </c>
      <c r="AO44" s="160">
        <f t="shared" si="30"/>
        <v>0</v>
      </c>
      <c r="AP44" s="104"/>
      <c r="AQ44" s="104"/>
      <c r="AR44" s="160">
        <f t="shared" si="32"/>
        <v>0</v>
      </c>
      <c r="AS44" s="86">
        <v>0</v>
      </c>
      <c r="AT44" s="86">
        <v>0</v>
      </c>
      <c r="AU44" s="160">
        <v>0</v>
      </c>
      <c r="AV44" s="104">
        <f t="shared" ref="AV44:BC44" si="135">SUM(AV45:AV47)</f>
        <v>0</v>
      </c>
      <c r="AW44" s="104">
        <f t="shared" si="135"/>
        <v>0</v>
      </c>
      <c r="AX44" s="160">
        <f t="shared" si="36"/>
        <v>0</v>
      </c>
      <c r="AY44" s="104">
        <f t="shared" si="135"/>
        <v>0</v>
      </c>
      <c r="AZ44" s="104">
        <f t="shared" si="135"/>
        <v>0</v>
      </c>
      <c r="BA44" s="160">
        <f t="shared" si="38"/>
        <v>0</v>
      </c>
      <c r="BB44" s="104">
        <f t="shared" si="135"/>
        <v>0</v>
      </c>
      <c r="BC44" s="104">
        <f t="shared" si="135"/>
        <v>0</v>
      </c>
      <c r="BD44" s="160">
        <f t="shared" si="40"/>
        <v>0</v>
      </c>
      <c r="BE44" s="86">
        <f t="shared" ref="BE44:BL44" si="136">SUM(BE45:BE47)</f>
        <v>0</v>
      </c>
      <c r="BF44" s="86">
        <f t="shared" si="136"/>
        <v>0</v>
      </c>
      <c r="BG44" s="160">
        <f t="shared" si="42"/>
        <v>0</v>
      </c>
      <c r="BH44" s="86">
        <f t="shared" si="136"/>
        <v>0</v>
      </c>
      <c r="BI44" s="86">
        <f t="shared" si="136"/>
        <v>0</v>
      </c>
      <c r="BJ44" s="160">
        <f t="shared" si="44"/>
        <v>0</v>
      </c>
      <c r="BK44" s="86">
        <f t="shared" si="136"/>
        <v>0</v>
      </c>
      <c r="BL44" s="86">
        <f t="shared" si="136"/>
        <v>0</v>
      </c>
      <c r="BM44" s="160">
        <f t="shared" si="74"/>
        <v>0</v>
      </c>
      <c r="BN44" s="88">
        <f t="shared" si="0"/>
        <v>27750000</v>
      </c>
      <c r="BO44" s="88">
        <f t="shared" si="0"/>
        <v>17108761</v>
      </c>
      <c r="BP44" s="88">
        <f t="shared" si="0"/>
        <v>-10641239</v>
      </c>
      <c r="BQ44" s="86">
        <f t="shared" ref="BQ44:BR44" si="137">SUM(BQ45:BQ47)</f>
        <v>0</v>
      </c>
      <c r="BR44" s="86">
        <f t="shared" si="137"/>
        <v>0</v>
      </c>
      <c r="BS44" s="160">
        <f t="shared" si="47"/>
        <v>0</v>
      </c>
      <c r="BT44" s="88">
        <f t="shared" si="112"/>
        <v>0</v>
      </c>
      <c r="BU44" s="88">
        <f t="shared" si="112"/>
        <v>0</v>
      </c>
      <c r="BV44" s="88">
        <f t="shared" si="112"/>
        <v>0</v>
      </c>
      <c r="BW44" s="86">
        <f t="shared" ref="BW44:CA44" si="138">SUM(BW45:BW47)</f>
        <v>0</v>
      </c>
      <c r="BX44" s="86">
        <f t="shared" si="138"/>
        <v>0</v>
      </c>
      <c r="BY44" s="160">
        <f t="shared" si="49"/>
        <v>0</v>
      </c>
      <c r="BZ44" s="86">
        <f t="shared" si="138"/>
        <v>0</v>
      </c>
      <c r="CA44" s="86">
        <f t="shared" si="138"/>
        <v>0</v>
      </c>
      <c r="CB44" s="160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5">
        <f t="shared" si="78"/>
        <v>27750000</v>
      </c>
      <c r="CG44" s="88">
        <f t="shared" si="78"/>
        <v>17108761</v>
      </c>
      <c r="CH44" s="88">
        <f t="shared" si="78"/>
        <v>-10641239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0">
        <f t="shared" si="6"/>
        <v>0</v>
      </c>
      <c r="F45" s="82"/>
      <c r="G45" s="82"/>
      <c r="H45" s="160">
        <f t="shared" si="8"/>
        <v>0</v>
      </c>
      <c r="I45" s="82"/>
      <c r="J45" s="82"/>
      <c r="K45" s="160">
        <f t="shared" si="10"/>
        <v>0</v>
      </c>
      <c r="L45" s="84"/>
      <c r="M45" s="84"/>
      <c r="N45" s="85">
        <v>0</v>
      </c>
      <c r="O45" s="82"/>
      <c r="P45" s="82"/>
      <c r="Q45" s="160">
        <f t="shared" si="14"/>
        <v>0</v>
      </c>
      <c r="R45" s="82"/>
      <c r="S45" s="82"/>
      <c r="T45" s="160">
        <f t="shared" si="16"/>
        <v>0</v>
      </c>
      <c r="U45" s="82"/>
      <c r="V45" s="82"/>
      <c r="W45" s="160">
        <f t="shared" si="18"/>
        <v>0</v>
      </c>
      <c r="X45" s="82"/>
      <c r="Y45" s="82"/>
      <c r="Z45" s="160">
        <f t="shared" si="20"/>
        <v>0</v>
      </c>
      <c r="AA45" s="82"/>
      <c r="AB45" s="82"/>
      <c r="AC45" s="82">
        <f t="shared" si="114"/>
        <v>0</v>
      </c>
      <c r="AD45" s="82"/>
      <c r="AE45" s="82"/>
      <c r="AF45" s="160">
        <f t="shared" si="24"/>
        <v>0</v>
      </c>
      <c r="AG45" s="82"/>
      <c r="AH45" s="82"/>
      <c r="AI45" s="160">
        <f t="shared" si="26"/>
        <v>0</v>
      </c>
      <c r="AJ45" s="82"/>
      <c r="AK45" s="82"/>
      <c r="AL45" s="160">
        <f t="shared" si="28"/>
        <v>0</v>
      </c>
      <c r="AM45" s="82"/>
      <c r="AN45" s="82"/>
      <c r="AO45" s="160">
        <f t="shared" si="30"/>
        <v>0</v>
      </c>
      <c r="AP45" s="82"/>
      <c r="AQ45" s="82"/>
      <c r="AR45" s="160">
        <f t="shared" si="32"/>
        <v>0</v>
      </c>
      <c r="AS45" s="84"/>
      <c r="AT45" s="84"/>
      <c r="AU45" s="85">
        <v>0</v>
      </c>
      <c r="AV45" s="82"/>
      <c r="AW45" s="82"/>
      <c r="AX45" s="160">
        <f t="shared" si="36"/>
        <v>0</v>
      </c>
      <c r="AY45" s="82"/>
      <c r="AZ45" s="82"/>
      <c r="BA45" s="160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9">SUM(BQ45)</f>
        <v>0</v>
      </c>
      <c r="BU45" s="89">
        <f t="shared" si="139"/>
        <v>0</v>
      </c>
      <c r="BV45" s="89">
        <f t="shared" si="139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84">
        <v>3000000</v>
      </c>
      <c r="D46" s="384">
        <v>2858600</v>
      </c>
      <c r="E46" s="160">
        <f t="shared" si="6"/>
        <v>-141400</v>
      </c>
      <c r="F46" s="384">
        <v>10000000</v>
      </c>
      <c r="G46" s="384">
        <v>9466000</v>
      </c>
      <c r="H46" s="160">
        <f t="shared" si="8"/>
        <v>-534000</v>
      </c>
      <c r="I46" s="384">
        <v>500000</v>
      </c>
      <c r="J46" s="384">
        <v>210000</v>
      </c>
      <c r="K46" s="160">
        <f t="shared" si="10"/>
        <v>-290000</v>
      </c>
      <c r="L46" s="84"/>
      <c r="M46" s="84"/>
      <c r="N46" s="85">
        <v>0</v>
      </c>
      <c r="O46" s="82"/>
      <c r="P46" s="82"/>
      <c r="Q46" s="160">
        <f t="shared" si="14"/>
        <v>0</v>
      </c>
      <c r="R46" s="384">
        <v>750000</v>
      </c>
      <c r="S46" s="384"/>
      <c r="T46" s="160">
        <f t="shared" si="16"/>
        <v>-750000</v>
      </c>
      <c r="U46" s="82"/>
      <c r="V46" s="82"/>
      <c r="W46" s="160">
        <f t="shared" si="18"/>
        <v>0</v>
      </c>
      <c r="X46" s="82"/>
      <c r="Y46" s="82"/>
      <c r="Z46" s="160">
        <f t="shared" si="20"/>
        <v>0</v>
      </c>
      <c r="AA46" s="82"/>
      <c r="AB46" s="82"/>
      <c r="AC46" s="82">
        <f t="shared" si="114"/>
        <v>0</v>
      </c>
      <c r="AD46" s="82"/>
      <c r="AE46" s="82"/>
      <c r="AF46" s="160">
        <f t="shared" si="24"/>
        <v>0</v>
      </c>
      <c r="AG46" s="82"/>
      <c r="AH46" s="82"/>
      <c r="AI46" s="160">
        <f t="shared" si="26"/>
        <v>0</v>
      </c>
      <c r="AJ46" s="82"/>
      <c r="AK46" s="82"/>
      <c r="AL46" s="160">
        <f t="shared" si="28"/>
        <v>0</v>
      </c>
      <c r="AM46" s="82"/>
      <c r="AN46" s="82"/>
      <c r="AO46" s="160">
        <f t="shared" si="30"/>
        <v>0</v>
      </c>
      <c r="AP46" s="82"/>
      <c r="AQ46" s="82"/>
      <c r="AR46" s="160">
        <f t="shared" si="32"/>
        <v>0</v>
      </c>
      <c r="AS46" s="84"/>
      <c r="AT46" s="84"/>
      <c r="AU46" s="85">
        <v>0</v>
      </c>
      <c r="AV46" s="82"/>
      <c r="AW46" s="82"/>
      <c r="AX46" s="160">
        <f t="shared" si="36"/>
        <v>0</v>
      </c>
      <c r="AY46" s="82"/>
      <c r="AZ46" s="82"/>
      <c r="BA46" s="160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14250000</v>
      </c>
      <c r="BO46" s="89">
        <f t="shared" si="0"/>
        <v>12534600</v>
      </c>
      <c r="BP46" s="89">
        <f t="shared" si="0"/>
        <v>-1715400</v>
      </c>
      <c r="BQ46" s="84"/>
      <c r="BR46" s="84"/>
      <c r="BS46" s="85">
        <f t="shared" si="47"/>
        <v>0</v>
      </c>
      <c r="BT46" s="89">
        <f t="shared" si="139"/>
        <v>0</v>
      </c>
      <c r="BU46" s="89">
        <f t="shared" si="139"/>
        <v>0</v>
      </c>
      <c r="BV46" s="89">
        <f t="shared" si="139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14250000</v>
      </c>
      <c r="CG46" s="89">
        <f t="shared" si="78"/>
        <v>12534600</v>
      </c>
      <c r="CH46" s="89">
        <f t="shared" si="78"/>
        <v>-1715400</v>
      </c>
    </row>
    <row r="47" spans="1:16320">
      <c r="A47" s="13">
        <v>40</v>
      </c>
      <c r="B47" s="15" t="s">
        <v>42</v>
      </c>
      <c r="C47" s="384">
        <v>3500000</v>
      </c>
      <c r="D47" s="384">
        <v>1389200</v>
      </c>
      <c r="E47" s="160">
        <f t="shared" si="6"/>
        <v>-2110800</v>
      </c>
      <c r="F47" s="384">
        <v>10000000</v>
      </c>
      <c r="G47" s="384">
        <v>3184961</v>
      </c>
      <c r="H47" s="160">
        <f t="shared" si="8"/>
        <v>-6815039</v>
      </c>
      <c r="I47" s="386">
        <v>0</v>
      </c>
      <c r="J47" s="386">
        <v>0</v>
      </c>
      <c r="K47" s="160">
        <f t="shared" si="10"/>
        <v>0</v>
      </c>
      <c r="L47" s="84"/>
      <c r="M47" s="84"/>
      <c r="N47" s="85">
        <v>0</v>
      </c>
      <c r="O47" s="82"/>
      <c r="P47" s="82"/>
      <c r="Q47" s="160">
        <f t="shared" si="14"/>
        <v>0</v>
      </c>
      <c r="R47" s="82"/>
      <c r="S47" s="82"/>
      <c r="T47" s="160">
        <f t="shared" si="16"/>
        <v>0</v>
      </c>
      <c r="U47" s="82"/>
      <c r="V47" s="82"/>
      <c r="W47" s="160">
        <f t="shared" si="18"/>
        <v>0</v>
      </c>
      <c r="X47" s="82"/>
      <c r="Y47" s="82"/>
      <c r="Z47" s="160">
        <f t="shared" si="20"/>
        <v>0</v>
      </c>
      <c r="AA47" s="82"/>
      <c r="AB47" s="82"/>
      <c r="AC47" s="82">
        <f t="shared" si="114"/>
        <v>0</v>
      </c>
      <c r="AD47" s="82"/>
      <c r="AE47" s="82"/>
      <c r="AF47" s="160">
        <f t="shared" si="24"/>
        <v>0</v>
      </c>
      <c r="AG47" s="82"/>
      <c r="AH47" s="82"/>
      <c r="AI47" s="160">
        <f t="shared" si="26"/>
        <v>0</v>
      </c>
      <c r="AJ47" s="82"/>
      <c r="AK47" s="82"/>
      <c r="AL47" s="160">
        <f t="shared" si="28"/>
        <v>0</v>
      </c>
      <c r="AM47" s="82"/>
      <c r="AN47" s="82"/>
      <c r="AO47" s="160">
        <f t="shared" si="30"/>
        <v>0</v>
      </c>
      <c r="AP47" s="82"/>
      <c r="AQ47" s="82"/>
      <c r="AR47" s="160">
        <f t="shared" si="32"/>
        <v>0</v>
      </c>
      <c r="AS47" s="84"/>
      <c r="AT47" s="84"/>
      <c r="AU47" s="85">
        <v>0</v>
      </c>
      <c r="AV47" s="82"/>
      <c r="AW47" s="82"/>
      <c r="AX47" s="160">
        <f t="shared" si="36"/>
        <v>0</v>
      </c>
      <c r="AY47" s="82"/>
      <c r="AZ47" s="82"/>
      <c r="BA47" s="160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13500000</v>
      </c>
      <c r="BO47" s="89">
        <f t="shared" si="0"/>
        <v>4574161</v>
      </c>
      <c r="BP47" s="89">
        <f t="shared" si="0"/>
        <v>-8925839</v>
      </c>
      <c r="BQ47" s="84"/>
      <c r="BR47" s="84"/>
      <c r="BS47" s="85">
        <f t="shared" si="47"/>
        <v>0</v>
      </c>
      <c r="BT47" s="89">
        <f t="shared" si="139"/>
        <v>0</v>
      </c>
      <c r="BU47" s="89">
        <f t="shared" si="139"/>
        <v>0</v>
      </c>
      <c r="BV47" s="89">
        <f t="shared" si="139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13500000</v>
      </c>
      <c r="CG47" s="89">
        <f t="shared" si="78"/>
        <v>4574161</v>
      </c>
      <c r="CH47" s="89">
        <f t="shared" si="78"/>
        <v>-8925839</v>
      </c>
    </row>
    <row r="48" spans="1:16320">
      <c r="A48" s="55">
        <v>41</v>
      </c>
      <c r="B48" s="56" t="s">
        <v>43</v>
      </c>
      <c r="C48" s="104">
        <f>SUM(C49:C57)</f>
        <v>68090000</v>
      </c>
      <c r="D48" s="104">
        <f>SUM(D49:D57)</f>
        <v>26608700</v>
      </c>
      <c r="E48" s="160">
        <f t="shared" si="6"/>
        <v>-41481300</v>
      </c>
      <c r="F48" s="104">
        <f>SUM(F49:F57)</f>
        <v>500860300</v>
      </c>
      <c r="G48" s="104">
        <f>SUM(G49:G57)</f>
        <v>287581148</v>
      </c>
      <c r="H48" s="160">
        <f t="shared" si="8"/>
        <v>-213279152</v>
      </c>
      <c r="I48" s="104">
        <f>SUM(I49:I57)</f>
        <v>78500000</v>
      </c>
      <c r="J48" s="104">
        <f>SUM(J49:J57)</f>
        <v>48928123</v>
      </c>
      <c r="K48" s="160">
        <f t="shared" si="10"/>
        <v>-29571877</v>
      </c>
      <c r="L48" s="86">
        <v>0</v>
      </c>
      <c r="M48" s="86">
        <v>0</v>
      </c>
      <c r="N48" s="160">
        <v>0</v>
      </c>
      <c r="O48" s="104">
        <f>SUM(O49:O57)</f>
        <v>188728000</v>
      </c>
      <c r="P48" s="104">
        <f>SUM(P49:P57)</f>
        <v>163903163.28999999</v>
      </c>
      <c r="Q48" s="160">
        <f t="shared" si="14"/>
        <v>-24824836.710000008</v>
      </c>
      <c r="R48" s="104">
        <f>SUM(R49:R57)</f>
        <v>3735500</v>
      </c>
      <c r="S48" s="104">
        <f>SUM(S49:S57)</f>
        <v>0</v>
      </c>
      <c r="T48" s="160">
        <f t="shared" si="16"/>
        <v>-3735500</v>
      </c>
      <c r="U48" s="104">
        <f>SUM(U49:U57)</f>
        <v>0</v>
      </c>
      <c r="V48" s="104">
        <f>SUM(V49:V57)</f>
        <v>0</v>
      </c>
      <c r="W48" s="160">
        <f t="shared" si="18"/>
        <v>0</v>
      </c>
      <c r="X48" s="104">
        <f>SUM(X100:X107)</f>
        <v>0</v>
      </c>
      <c r="Y48" s="104">
        <f t="shared" ref="Y48:AQ48" si="140">SUM(Y100:Y107)</f>
        <v>0</v>
      </c>
      <c r="Z48" s="160">
        <f t="shared" si="20"/>
        <v>0</v>
      </c>
      <c r="AA48" s="104">
        <f t="shared" si="140"/>
        <v>0</v>
      </c>
      <c r="AB48" s="104">
        <f t="shared" si="140"/>
        <v>0</v>
      </c>
      <c r="AC48" s="104">
        <f t="shared" si="114"/>
        <v>0</v>
      </c>
      <c r="AD48" s="104">
        <f t="shared" si="140"/>
        <v>0</v>
      </c>
      <c r="AE48" s="104">
        <f t="shared" si="140"/>
        <v>0</v>
      </c>
      <c r="AF48" s="160">
        <f t="shared" si="24"/>
        <v>0</v>
      </c>
      <c r="AG48" s="104">
        <f t="shared" si="140"/>
        <v>0</v>
      </c>
      <c r="AH48" s="104">
        <f t="shared" si="140"/>
        <v>0</v>
      </c>
      <c r="AI48" s="160">
        <f t="shared" si="26"/>
        <v>0</v>
      </c>
      <c r="AJ48" s="104">
        <f t="shared" si="140"/>
        <v>0</v>
      </c>
      <c r="AK48" s="104">
        <f t="shared" si="140"/>
        <v>0</v>
      </c>
      <c r="AL48" s="160">
        <f t="shared" si="28"/>
        <v>0</v>
      </c>
      <c r="AM48" s="104">
        <f t="shared" si="140"/>
        <v>0</v>
      </c>
      <c r="AN48" s="104">
        <f t="shared" si="140"/>
        <v>0</v>
      </c>
      <c r="AO48" s="160">
        <f t="shared" si="30"/>
        <v>0</v>
      </c>
      <c r="AP48" s="104">
        <f t="shared" si="140"/>
        <v>0</v>
      </c>
      <c r="AQ48" s="104">
        <f t="shared" si="140"/>
        <v>0</v>
      </c>
      <c r="AR48" s="160">
        <f t="shared" si="32"/>
        <v>0</v>
      </c>
      <c r="AS48" s="86">
        <v>0</v>
      </c>
      <c r="AT48" s="86">
        <v>0</v>
      </c>
      <c r="AU48" s="160">
        <v>0</v>
      </c>
      <c r="AV48" s="104">
        <f t="shared" ref="AV48:BC48" si="141">SUM(AV49:AV57)</f>
        <v>0</v>
      </c>
      <c r="AW48" s="104">
        <f t="shared" si="141"/>
        <v>0</v>
      </c>
      <c r="AX48" s="160">
        <f t="shared" si="36"/>
        <v>0</v>
      </c>
      <c r="AY48" s="104">
        <f t="shared" si="141"/>
        <v>0</v>
      </c>
      <c r="AZ48" s="104">
        <f t="shared" si="141"/>
        <v>0</v>
      </c>
      <c r="BA48" s="160">
        <f t="shared" si="38"/>
        <v>0</v>
      </c>
      <c r="BB48" s="104">
        <f t="shared" si="141"/>
        <v>0</v>
      </c>
      <c r="BC48" s="104">
        <f t="shared" si="141"/>
        <v>0</v>
      </c>
      <c r="BD48" s="160">
        <f t="shared" si="40"/>
        <v>0</v>
      </c>
      <c r="BE48" s="86">
        <f t="shared" ref="BE48:BL48" si="142">SUM(BE49:BE57)</f>
        <v>0</v>
      </c>
      <c r="BF48" s="86">
        <f t="shared" si="142"/>
        <v>0</v>
      </c>
      <c r="BG48" s="160">
        <f t="shared" si="42"/>
        <v>0</v>
      </c>
      <c r="BH48" s="86">
        <f t="shared" si="142"/>
        <v>0</v>
      </c>
      <c r="BI48" s="86">
        <f t="shared" si="142"/>
        <v>0</v>
      </c>
      <c r="BJ48" s="160">
        <f t="shared" si="44"/>
        <v>0</v>
      </c>
      <c r="BK48" s="86">
        <f t="shared" si="142"/>
        <v>0</v>
      </c>
      <c r="BL48" s="86">
        <f t="shared" si="142"/>
        <v>0</v>
      </c>
      <c r="BM48" s="160">
        <f t="shared" si="74"/>
        <v>0</v>
      </c>
      <c r="BN48" s="88">
        <f t="shared" si="0"/>
        <v>839913800</v>
      </c>
      <c r="BO48" s="88">
        <f t="shared" si="0"/>
        <v>527021134.28999996</v>
      </c>
      <c r="BP48" s="88">
        <f t="shared" si="0"/>
        <v>-312892665.71000004</v>
      </c>
      <c r="BQ48" s="86">
        <f t="shared" ref="BQ48:BR48" si="143">SUM(BQ49:BQ57)</f>
        <v>0</v>
      </c>
      <c r="BR48" s="86">
        <f t="shared" si="143"/>
        <v>0</v>
      </c>
      <c r="BS48" s="160">
        <f t="shared" si="47"/>
        <v>0</v>
      </c>
      <c r="BT48" s="88">
        <f t="shared" si="112"/>
        <v>0</v>
      </c>
      <c r="BU48" s="88">
        <f t="shared" si="112"/>
        <v>0</v>
      </c>
      <c r="BV48" s="88">
        <f t="shared" si="112"/>
        <v>0</v>
      </c>
      <c r="BW48" s="86">
        <f t="shared" ref="BW48:CA48" si="144">SUM(BW49:BW57)</f>
        <v>655991000</v>
      </c>
      <c r="BX48" s="86">
        <f t="shared" si="144"/>
        <v>150000</v>
      </c>
      <c r="BY48" s="160">
        <f t="shared" si="49"/>
        <v>-655841000</v>
      </c>
      <c r="BZ48" s="86">
        <f t="shared" si="144"/>
        <v>6414500</v>
      </c>
      <c r="CA48" s="86">
        <f t="shared" si="144"/>
        <v>0</v>
      </c>
      <c r="CB48" s="160">
        <f t="shared" si="51"/>
        <v>-6414500</v>
      </c>
      <c r="CC48" s="88">
        <f t="shared" si="52"/>
        <v>662405500</v>
      </c>
      <c r="CD48" s="88">
        <f t="shared" si="52"/>
        <v>150000</v>
      </c>
      <c r="CE48" s="88">
        <f t="shared" si="52"/>
        <v>-662255500</v>
      </c>
      <c r="CF48" s="155">
        <f t="shared" si="78"/>
        <v>1502319300</v>
      </c>
      <c r="CG48" s="88">
        <f t="shared" si="78"/>
        <v>527171134.28999996</v>
      </c>
      <c r="CH48" s="88">
        <f t="shared" si="78"/>
        <v>-975148165.71000004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84">
        <v>67500000</v>
      </c>
      <c r="D49" s="384">
        <v>26608700</v>
      </c>
      <c r="E49" s="160">
        <f t="shared" si="6"/>
        <v>-40891300</v>
      </c>
      <c r="F49" s="384">
        <v>486460300</v>
      </c>
      <c r="G49" s="384">
        <v>279938368</v>
      </c>
      <c r="H49" s="160">
        <f t="shared" si="8"/>
        <v>-206521932</v>
      </c>
      <c r="I49" s="384">
        <v>70500000</v>
      </c>
      <c r="J49" s="384">
        <v>44699390</v>
      </c>
      <c r="K49" s="160">
        <f t="shared" si="10"/>
        <v>-25800610</v>
      </c>
      <c r="L49" s="84"/>
      <c r="M49" s="84"/>
      <c r="N49" s="85">
        <v>0</v>
      </c>
      <c r="O49" s="384">
        <v>179628000</v>
      </c>
      <c r="P49" s="384">
        <v>155003163.28999999</v>
      </c>
      <c r="Q49" s="160">
        <f t="shared" si="14"/>
        <v>-24624836.710000008</v>
      </c>
      <c r="R49" s="384">
        <v>1000000</v>
      </c>
      <c r="S49" s="384"/>
      <c r="T49" s="160">
        <f t="shared" si="16"/>
        <v>-1000000</v>
      </c>
      <c r="U49" s="82"/>
      <c r="V49" s="82"/>
      <c r="W49" s="160">
        <f t="shared" si="18"/>
        <v>0</v>
      </c>
      <c r="X49" s="82"/>
      <c r="Y49" s="82"/>
      <c r="Z49" s="160">
        <f t="shared" si="20"/>
        <v>0</v>
      </c>
      <c r="AA49" s="82"/>
      <c r="AB49" s="82"/>
      <c r="AC49" s="82">
        <f t="shared" si="114"/>
        <v>0</v>
      </c>
      <c r="AD49" s="82"/>
      <c r="AE49" s="82"/>
      <c r="AF49" s="160">
        <f t="shared" si="24"/>
        <v>0</v>
      </c>
      <c r="AG49" s="82"/>
      <c r="AH49" s="82"/>
      <c r="AI49" s="160">
        <f t="shared" si="26"/>
        <v>0</v>
      </c>
      <c r="AJ49" s="82"/>
      <c r="AK49" s="82"/>
      <c r="AL49" s="160">
        <f t="shared" si="28"/>
        <v>0</v>
      </c>
      <c r="AM49" s="82"/>
      <c r="AN49" s="82"/>
      <c r="AO49" s="160">
        <f t="shared" si="30"/>
        <v>0</v>
      </c>
      <c r="AP49" s="82"/>
      <c r="AQ49" s="82"/>
      <c r="AR49" s="160">
        <f t="shared" si="32"/>
        <v>0</v>
      </c>
      <c r="AS49" s="84"/>
      <c r="AT49" s="84"/>
      <c r="AU49" s="85">
        <v>0</v>
      </c>
      <c r="AV49" s="82"/>
      <c r="AW49" s="82"/>
      <c r="AX49" s="160">
        <f t="shared" si="36"/>
        <v>0</v>
      </c>
      <c r="AY49" s="82"/>
      <c r="AZ49" s="82"/>
      <c r="BA49" s="160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805088300</v>
      </c>
      <c r="BO49" s="89">
        <f t="shared" si="0"/>
        <v>506249621.28999996</v>
      </c>
      <c r="BP49" s="89">
        <f t="shared" si="0"/>
        <v>-298838678.71000004</v>
      </c>
      <c r="BQ49" s="84"/>
      <c r="BR49" s="84"/>
      <c r="BS49" s="85">
        <f t="shared" si="47"/>
        <v>0</v>
      </c>
      <c r="BT49" s="89">
        <f t="shared" ref="BT49:BV57" si="145">SUM(BQ49)</f>
        <v>0</v>
      </c>
      <c r="BU49" s="89">
        <f t="shared" si="145"/>
        <v>0</v>
      </c>
      <c r="BV49" s="89">
        <f t="shared" si="145"/>
        <v>0</v>
      </c>
      <c r="BW49" s="384">
        <v>655991000</v>
      </c>
      <c r="BX49" s="384">
        <v>150000</v>
      </c>
      <c r="BY49" s="85">
        <f t="shared" ref="BY49:BY84" si="146">BX49-BW49</f>
        <v>-655841000</v>
      </c>
      <c r="BZ49" s="84">
        <v>6414500</v>
      </c>
      <c r="CA49" s="84">
        <v>0</v>
      </c>
      <c r="CB49" s="85">
        <f t="shared" si="51"/>
        <v>-6414500</v>
      </c>
      <c r="CC49" s="89">
        <f t="shared" si="52"/>
        <v>662405500</v>
      </c>
      <c r="CD49" s="89">
        <f t="shared" si="52"/>
        <v>150000</v>
      </c>
      <c r="CE49" s="89">
        <f t="shared" si="52"/>
        <v>-662255500</v>
      </c>
      <c r="CF49" s="89">
        <f t="shared" si="78"/>
        <v>1467493800</v>
      </c>
      <c r="CG49" s="89">
        <f t="shared" si="78"/>
        <v>506399621.28999996</v>
      </c>
      <c r="CH49" s="89">
        <f t="shared" si="78"/>
        <v>-961094178.71000004</v>
      </c>
    </row>
    <row r="50" spans="1:16320">
      <c r="A50" s="13">
        <v>43</v>
      </c>
      <c r="B50" s="15" t="s">
        <v>44</v>
      </c>
      <c r="C50" s="82"/>
      <c r="D50" s="82">
        <v>0</v>
      </c>
      <c r="E50" s="160">
        <f t="shared" si="6"/>
        <v>0</v>
      </c>
      <c r="F50" s="82"/>
      <c r="G50" s="82">
        <v>0</v>
      </c>
      <c r="H50" s="160">
        <f t="shared" si="8"/>
        <v>0</v>
      </c>
      <c r="I50" s="82"/>
      <c r="J50" s="82">
        <v>0</v>
      </c>
      <c r="K50" s="160">
        <f t="shared" si="10"/>
        <v>0</v>
      </c>
      <c r="L50" s="84"/>
      <c r="M50" s="84"/>
      <c r="N50" s="85">
        <v>0</v>
      </c>
      <c r="O50" s="384">
        <v>2800000</v>
      </c>
      <c r="P50" s="384">
        <v>2800000</v>
      </c>
      <c r="Q50" s="160">
        <f t="shared" si="14"/>
        <v>0</v>
      </c>
      <c r="R50" s="384">
        <v>1500000</v>
      </c>
      <c r="S50" s="384"/>
      <c r="T50" s="160">
        <f t="shared" si="16"/>
        <v>-1500000</v>
      </c>
      <c r="U50" s="82"/>
      <c r="V50" s="82"/>
      <c r="W50" s="160">
        <f t="shared" si="18"/>
        <v>0</v>
      </c>
      <c r="X50" s="82"/>
      <c r="Y50" s="82"/>
      <c r="Z50" s="160">
        <f t="shared" si="20"/>
        <v>0</v>
      </c>
      <c r="AA50" s="82"/>
      <c r="AB50" s="82"/>
      <c r="AC50" s="82">
        <f t="shared" si="114"/>
        <v>0</v>
      </c>
      <c r="AD50" s="82"/>
      <c r="AE50" s="82"/>
      <c r="AF50" s="160">
        <f t="shared" si="24"/>
        <v>0</v>
      </c>
      <c r="AG50" s="82"/>
      <c r="AH50" s="82"/>
      <c r="AI50" s="160">
        <f t="shared" si="26"/>
        <v>0</v>
      </c>
      <c r="AJ50" s="82"/>
      <c r="AK50" s="82"/>
      <c r="AL50" s="160">
        <f t="shared" si="28"/>
        <v>0</v>
      </c>
      <c r="AM50" s="82"/>
      <c r="AN50" s="82"/>
      <c r="AO50" s="160">
        <f t="shared" si="30"/>
        <v>0</v>
      </c>
      <c r="AP50" s="82"/>
      <c r="AQ50" s="82"/>
      <c r="AR50" s="160">
        <f t="shared" si="32"/>
        <v>0</v>
      </c>
      <c r="AS50" s="84"/>
      <c r="AT50" s="84"/>
      <c r="AU50" s="85">
        <v>0</v>
      </c>
      <c r="AV50" s="82"/>
      <c r="AW50" s="82"/>
      <c r="AX50" s="160">
        <f t="shared" si="36"/>
        <v>0</v>
      </c>
      <c r="AY50" s="82"/>
      <c r="AZ50" s="82"/>
      <c r="BA50" s="160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4300000</v>
      </c>
      <c r="BO50" s="89">
        <f t="shared" si="0"/>
        <v>2800000</v>
      </c>
      <c r="BP50" s="89">
        <f t="shared" si="0"/>
        <v>-1500000</v>
      </c>
      <c r="BQ50" s="84"/>
      <c r="BR50" s="84"/>
      <c r="BS50" s="85">
        <f t="shared" si="47"/>
        <v>0</v>
      </c>
      <c r="BT50" s="89">
        <f t="shared" si="145"/>
        <v>0</v>
      </c>
      <c r="BU50" s="89">
        <f t="shared" si="145"/>
        <v>0</v>
      </c>
      <c r="BV50" s="89">
        <f t="shared" si="145"/>
        <v>0</v>
      </c>
      <c r="BW50" s="82"/>
      <c r="BX50" s="82"/>
      <c r="BY50" s="85">
        <f t="shared" si="146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4300000</v>
      </c>
      <c r="CG50" s="89">
        <f t="shared" si="78"/>
        <v>2800000</v>
      </c>
      <c r="CH50" s="89">
        <f t="shared" si="78"/>
        <v>-1500000</v>
      </c>
    </row>
    <row r="51" spans="1:16320">
      <c r="A51" s="13">
        <v>44</v>
      </c>
      <c r="B51" s="15" t="s">
        <v>45</v>
      </c>
      <c r="C51" s="384">
        <v>250000</v>
      </c>
      <c r="D51" s="386">
        <v>0</v>
      </c>
      <c r="E51" s="160">
        <f t="shared" si="6"/>
        <v>-250000</v>
      </c>
      <c r="F51" s="384">
        <v>2000000</v>
      </c>
      <c r="G51" s="384">
        <v>0</v>
      </c>
      <c r="H51" s="160">
        <f t="shared" si="8"/>
        <v>-2000000</v>
      </c>
      <c r="I51" s="384">
        <v>1000000</v>
      </c>
      <c r="J51" s="386">
        <v>0</v>
      </c>
      <c r="K51" s="160">
        <f t="shared" si="10"/>
        <v>-1000000</v>
      </c>
      <c r="L51" s="82"/>
      <c r="M51" s="82"/>
      <c r="N51" s="107">
        <v>0</v>
      </c>
      <c r="O51" s="384">
        <v>2300000</v>
      </c>
      <c r="P51" s="384">
        <v>2100000</v>
      </c>
      <c r="Q51" s="160">
        <f t="shared" si="14"/>
        <v>-200000</v>
      </c>
      <c r="R51" s="384">
        <v>594000</v>
      </c>
      <c r="S51" s="384"/>
      <c r="T51" s="160">
        <f t="shared" si="16"/>
        <v>-594000</v>
      </c>
      <c r="U51" s="82"/>
      <c r="V51" s="82"/>
      <c r="W51" s="160">
        <f t="shared" si="18"/>
        <v>0</v>
      </c>
      <c r="X51" s="82"/>
      <c r="Y51" s="82"/>
      <c r="Z51" s="160">
        <f t="shared" si="20"/>
        <v>0</v>
      </c>
      <c r="AA51" s="82"/>
      <c r="AB51" s="82"/>
      <c r="AC51" s="82">
        <f t="shared" si="114"/>
        <v>0</v>
      </c>
      <c r="AD51" s="82"/>
      <c r="AE51" s="82"/>
      <c r="AF51" s="160">
        <f t="shared" si="24"/>
        <v>0</v>
      </c>
      <c r="AG51" s="82"/>
      <c r="AH51" s="82"/>
      <c r="AI51" s="160">
        <f t="shared" si="26"/>
        <v>0</v>
      </c>
      <c r="AJ51" s="82"/>
      <c r="AK51" s="82"/>
      <c r="AL51" s="160">
        <f t="shared" si="28"/>
        <v>0</v>
      </c>
      <c r="AM51" s="82"/>
      <c r="AN51" s="82"/>
      <c r="AO51" s="160">
        <f t="shared" si="30"/>
        <v>0</v>
      </c>
      <c r="AP51" s="82"/>
      <c r="AQ51" s="82"/>
      <c r="AR51" s="160">
        <f t="shared" si="32"/>
        <v>0</v>
      </c>
      <c r="AS51" s="82"/>
      <c r="AT51" s="82"/>
      <c r="AU51" s="107">
        <v>0</v>
      </c>
      <c r="AV51" s="82"/>
      <c r="AW51" s="82"/>
      <c r="AX51" s="160">
        <f t="shared" si="36"/>
        <v>0</v>
      </c>
      <c r="AY51" s="82"/>
      <c r="AZ51" s="82"/>
      <c r="BA51" s="160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6144000</v>
      </c>
      <c r="BO51" s="124">
        <f t="shared" si="0"/>
        <v>2100000</v>
      </c>
      <c r="BP51" s="124">
        <f t="shared" si="0"/>
        <v>-4044000</v>
      </c>
      <c r="BQ51" s="82"/>
      <c r="BR51" s="82"/>
      <c r="BS51" s="107">
        <f t="shared" si="47"/>
        <v>0</v>
      </c>
      <c r="BT51" s="124">
        <f t="shared" si="145"/>
        <v>0</v>
      </c>
      <c r="BU51" s="124">
        <f t="shared" si="145"/>
        <v>0</v>
      </c>
      <c r="BV51" s="124">
        <f t="shared" si="145"/>
        <v>0</v>
      </c>
      <c r="BW51" s="82"/>
      <c r="BX51" s="82"/>
      <c r="BY51" s="85">
        <f t="shared" si="146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6144000</v>
      </c>
      <c r="CG51" s="89">
        <f t="shared" si="78"/>
        <v>2100000</v>
      </c>
      <c r="CH51" s="89">
        <f t="shared" si="78"/>
        <v>-4044000</v>
      </c>
    </row>
    <row r="52" spans="1:16320">
      <c r="A52" s="13">
        <v>45</v>
      </c>
      <c r="B52" s="15" t="s">
        <v>51</v>
      </c>
      <c r="C52" s="384">
        <v>240000</v>
      </c>
      <c r="D52" s="384">
        <v>0</v>
      </c>
      <c r="E52" s="160">
        <f t="shared" si="6"/>
        <v>-240000</v>
      </c>
      <c r="F52" s="384">
        <v>1500000</v>
      </c>
      <c r="G52" s="384">
        <v>972742</v>
      </c>
      <c r="H52" s="160">
        <f t="shared" si="8"/>
        <v>-527258</v>
      </c>
      <c r="I52" s="384">
        <v>1000000</v>
      </c>
      <c r="J52" s="384">
        <v>35568</v>
      </c>
      <c r="K52" s="160">
        <f t="shared" si="10"/>
        <v>-964432</v>
      </c>
      <c r="L52" s="82"/>
      <c r="M52" s="82"/>
      <c r="N52" s="107">
        <v>0</v>
      </c>
      <c r="O52" s="384">
        <v>1550000</v>
      </c>
      <c r="P52" s="384">
        <v>1550000</v>
      </c>
      <c r="Q52" s="160">
        <f t="shared" si="14"/>
        <v>0</v>
      </c>
      <c r="R52" s="384">
        <v>421500</v>
      </c>
      <c r="S52" s="384"/>
      <c r="T52" s="160">
        <f t="shared" si="16"/>
        <v>-421500</v>
      </c>
      <c r="U52" s="82"/>
      <c r="V52" s="82"/>
      <c r="W52" s="160">
        <f t="shared" si="18"/>
        <v>0</v>
      </c>
      <c r="X52" s="82"/>
      <c r="Y52" s="82"/>
      <c r="Z52" s="160">
        <f t="shared" si="20"/>
        <v>0</v>
      </c>
      <c r="AA52" s="82"/>
      <c r="AB52" s="82"/>
      <c r="AC52" s="82">
        <f t="shared" si="114"/>
        <v>0</v>
      </c>
      <c r="AD52" s="82"/>
      <c r="AE52" s="82"/>
      <c r="AF52" s="160">
        <f t="shared" si="24"/>
        <v>0</v>
      </c>
      <c r="AG52" s="82"/>
      <c r="AH52" s="82"/>
      <c r="AI52" s="160">
        <f t="shared" si="26"/>
        <v>0</v>
      </c>
      <c r="AJ52" s="82"/>
      <c r="AK52" s="82"/>
      <c r="AL52" s="160">
        <f t="shared" si="28"/>
        <v>0</v>
      </c>
      <c r="AM52" s="82"/>
      <c r="AN52" s="82"/>
      <c r="AO52" s="160">
        <f t="shared" si="30"/>
        <v>0</v>
      </c>
      <c r="AP52" s="82"/>
      <c r="AQ52" s="82"/>
      <c r="AR52" s="160">
        <f t="shared" si="32"/>
        <v>0</v>
      </c>
      <c r="AS52" s="82"/>
      <c r="AT52" s="82"/>
      <c r="AU52" s="107">
        <v>0</v>
      </c>
      <c r="AV52" s="82"/>
      <c r="AW52" s="82"/>
      <c r="AX52" s="160">
        <f t="shared" si="36"/>
        <v>0</v>
      </c>
      <c r="AY52" s="82"/>
      <c r="AZ52" s="82"/>
      <c r="BA52" s="160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4711500</v>
      </c>
      <c r="BO52" s="124">
        <f t="shared" si="0"/>
        <v>2558310</v>
      </c>
      <c r="BP52" s="124">
        <f t="shared" si="0"/>
        <v>-2153190</v>
      </c>
      <c r="BQ52" s="82"/>
      <c r="BR52" s="82"/>
      <c r="BS52" s="107">
        <f t="shared" si="47"/>
        <v>0</v>
      </c>
      <c r="BT52" s="124">
        <f t="shared" si="145"/>
        <v>0</v>
      </c>
      <c r="BU52" s="124">
        <f t="shared" si="145"/>
        <v>0</v>
      </c>
      <c r="BV52" s="124">
        <f t="shared" si="145"/>
        <v>0</v>
      </c>
      <c r="BW52" s="82"/>
      <c r="BX52" s="82"/>
      <c r="BY52" s="85">
        <f t="shared" si="146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4711500</v>
      </c>
      <c r="CG52" s="89">
        <f t="shared" si="78"/>
        <v>2558310</v>
      </c>
      <c r="CH52" s="89">
        <f t="shared" si="78"/>
        <v>-2153190</v>
      </c>
    </row>
    <row r="53" spans="1:16320">
      <c r="A53" s="13">
        <v>46</v>
      </c>
      <c r="B53" s="15" t="s">
        <v>46</v>
      </c>
      <c r="C53" s="384">
        <v>100000</v>
      </c>
      <c r="D53" s="384">
        <v>0</v>
      </c>
      <c r="E53" s="160">
        <f t="shared" si="6"/>
        <v>-100000</v>
      </c>
      <c r="F53" s="384">
        <v>600000</v>
      </c>
      <c r="G53" s="384">
        <v>0</v>
      </c>
      <c r="H53" s="160">
        <f t="shared" si="8"/>
        <v>-600000</v>
      </c>
      <c r="I53" s="384">
        <v>1000000</v>
      </c>
      <c r="J53" s="384">
        <v>33500</v>
      </c>
      <c r="K53" s="160">
        <f t="shared" si="10"/>
        <v>-966500</v>
      </c>
      <c r="L53" s="82"/>
      <c r="M53" s="82"/>
      <c r="N53" s="107">
        <v>0</v>
      </c>
      <c r="O53" s="384">
        <v>2450000</v>
      </c>
      <c r="P53" s="384">
        <v>2450000</v>
      </c>
      <c r="Q53" s="160">
        <f t="shared" si="14"/>
        <v>0</v>
      </c>
      <c r="R53" s="384">
        <v>220000</v>
      </c>
      <c r="S53" s="386"/>
      <c r="T53" s="160">
        <f t="shared" si="16"/>
        <v>-220000</v>
      </c>
      <c r="U53" s="82"/>
      <c r="V53" s="82"/>
      <c r="W53" s="160">
        <f t="shared" si="18"/>
        <v>0</v>
      </c>
      <c r="X53" s="82"/>
      <c r="Y53" s="82"/>
      <c r="Z53" s="160">
        <f t="shared" si="20"/>
        <v>0</v>
      </c>
      <c r="AA53" s="82"/>
      <c r="AB53" s="82"/>
      <c r="AC53" s="82">
        <f t="shared" si="114"/>
        <v>0</v>
      </c>
      <c r="AD53" s="82"/>
      <c r="AE53" s="82"/>
      <c r="AF53" s="160">
        <f t="shared" si="24"/>
        <v>0</v>
      </c>
      <c r="AG53" s="82"/>
      <c r="AH53" s="82"/>
      <c r="AI53" s="160">
        <f t="shared" si="26"/>
        <v>0</v>
      </c>
      <c r="AJ53" s="82"/>
      <c r="AK53" s="82"/>
      <c r="AL53" s="160">
        <f t="shared" si="28"/>
        <v>0</v>
      </c>
      <c r="AM53" s="82"/>
      <c r="AN53" s="82"/>
      <c r="AO53" s="160">
        <f t="shared" si="30"/>
        <v>0</v>
      </c>
      <c r="AP53" s="82"/>
      <c r="AQ53" s="82"/>
      <c r="AR53" s="160">
        <f t="shared" si="32"/>
        <v>0</v>
      </c>
      <c r="AS53" s="82"/>
      <c r="AT53" s="82"/>
      <c r="AU53" s="107">
        <v>0</v>
      </c>
      <c r="AV53" s="82"/>
      <c r="AW53" s="82"/>
      <c r="AX53" s="160">
        <f t="shared" si="36"/>
        <v>0</v>
      </c>
      <c r="AY53" s="82"/>
      <c r="AZ53" s="82"/>
      <c r="BA53" s="160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4370000</v>
      </c>
      <c r="BO53" s="124">
        <f t="shared" si="0"/>
        <v>2483500</v>
      </c>
      <c r="BP53" s="124">
        <f t="shared" si="0"/>
        <v>-1886500</v>
      </c>
      <c r="BQ53" s="82"/>
      <c r="BR53" s="82"/>
      <c r="BS53" s="107">
        <f t="shared" si="47"/>
        <v>0</v>
      </c>
      <c r="BT53" s="124">
        <f t="shared" si="145"/>
        <v>0</v>
      </c>
      <c r="BU53" s="124">
        <f t="shared" si="145"/>
        <v>0</v>
      </c>
      <c r="BV53" s="124">
        <f t="shared" si="145"/>
        <v>0</v>
      </c>
      <c r="BW53" s="82"/>
      <c r="BX53" s="82"/>
      <c r="BY53" s="85">
        <f t="shared" si="146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4370000</v>
      </c>
      <c r="CG53" s="89">
        <f t="shared" si="78"/>
        <v>2483500</v>
      </c>
      <c r="CH53" s="89">
        <f t="shared" si="78"/>
        <v>-1886500</v>
      </c>
    </row>
    <row r="54" spans="1:16320">
      <c r="A54" s="13">
        <v>47</v>
      </c>
      <c r="B54" s="15" t="s">
        <v>47</v>
      </c>
      <c r="C54" s="82"/>
      <c r="D54" s="82"/>
      <c r="E54" s="160">
        <f t="shared" si="6"/>
        <v>0</v>
      </c>
      <c r="F54" s="82"/>
      <c r="G54" s="82"/>
      <c r="H54" s="160">
        <f t="shared" si="8"/>
        <v>0</v>
      </c>
      <c r="I54" s="82"/>
      <c r="J54" s="82"/>
      <c r="K54" s="160">
        <f t="shared" si="10"/>
        <v>0</v>
      </c>
      <c r="L54" s="82"/>
      <c r="M54" s="82"/>
      <c r="N54" s="107">
        <v>0</v>
      </c>
      <c r="O54" s="82"/>
      <c r="P54" s="82"/>
      <c r="Q54" s="160">
        <f t="shared" si="14"/>
        <v>0</v>
      </c>
      <c r="R54" s="82"/>
      <c r="S54" s="82"/>
      <c r="T54" s="160">
        <f t="shared" si="16"/>
        <v>0</v>
      </c>
      <c r="U54" s="82"/>
      <c r="V54" s="82"/>
      <c r="W54" s="160">
        <f t="shared" si="18"/>
        <v>0</v>
      </c>
      <c r="X54" s="82"/>
      <c r="Y54" s="82"/>
      <c r="Z54" s="160">
        <f t="shared" si="20"/>
        <v>0</v>
      </c>
      <c r="AA54" s="82"/>
      <c r="AB54" s="82"/>
      <c r="AC54" s="82">
        <f t="shared" si="114"/>
        <v>0</v>
      </c>
      <c r="AD54" s="82"/>
      <c r="AE54" s="82"/>
      <c r="AF54" s="160">
        <f t="shared" si="24"/>
        <v>0</v>
      </c>
      <c r="AG54" s="82"/>
      <c r="AH54" s="82"/>
      <c r="AI54" s="160">
        <f t="shared" si="26"/>
        <v>0</v>
      </c>
      <c r="AJ54" s="82"/>
      <c r="AK54" s="82"/>
      <c r="AL54" s="160">
        <f t="shared" si="28"/>
        <v>0</v>
      </c>
      <c r="AM54" s="82"/>
      <c r="AN54" s="82"/>
      <c r="AO54" s="160">
        <f t="shared" si="30"/>
        <v>0</v>
      </c>
      <c r="AP54" s="82"/>
      <c r="AQ54" s="82"/>
      <c r="AR54" s="160">
        <f t="shared" si="32"/>
        <v>0</v>
      </c>
      <c r="AS54" s="82"/>
      <c r="AT54" s="82"/>
      <c r="AU54" s="107">
        <v>0</v>
      </c>
      <c r="AV54" s="82"/>
      <c r="AW54" s="82"/>
      <c r="AX54" s="160">
        <f t="shared" si="36"/>
        <v>0</v>
      </c>
      <c r="AY54" s="82"/>
      <c r="AZ54" s="82"/>
      <c r="BA54" s="160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5"/>
        <v>0</v>
      </c>
      <c r="BU54" s="124">
        <f t="shared" si="145"/>
        <v>0</v>
      </c>
      <c r="BV54" s="124">
        <f t="shared" si="145"/>
        <v>0</v>
      </c>
      <c r="BW54" s="82"/>
      <c r="BX54" s="82"/>
      <c r="BY54" s="85">
        <f t="shared" si="146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0">
        <f t="shared" si="6"/>
        <v>0</v>
      </c>
      <c r="F55" s="384">
        <v>10300000</v>
      </c>
      <c r="G55" s="384">
        <v>6670038</v>
      </c>
      <c r="H55" s="160">
        <f t="shared" si="8"/>
        <v>-3629962</v>
      </c>
      <c r="I55" s="384">
        <v>5000000</v>
      </c>
      <c r="J55" s="384">
        <v>4159665</v>
      </c>
      <c r="K55" s="160">
        <f t="shared" si="10"/>
        <v>-840335</v>
      </c>
      <c r="L55" s="82"/>
      <c r="M55" s="82"/>
      <c r="N55" s="107">
        <v>0</v>
      </c>
      <c r="O55" s="82"/>
      <c r="P55" s="82"/>
      <c r="Q55" s="160">
        <f t="shared" si="14"/>
        <v>0</v>
      </c>
      <c r="R55" s="384"/>
      <c r="S55" s="384"/>
      <c r="T55" s="160">
        <f t="shared" si="16"/>
        <v>0</v>
      </c>
      <c r="U55" s="82"/>
      <c r="V55" s="82"/>
      <c r="W55" s="160">
        <f t="shared" si="18"/>
        <v>0</v>
      </c>
      <c r="X55" s="82"/>
      <c r="Y55" s="82"/>
      <c r="Z55" s="160">
        <f t="shared" si="20"/>
        <v>0</v>
      </c>
      <c r="AA55" s="82"/>
      <c r="AB55" s="82"/>
      <c r="AC55" s="82">
        <f t="shared" si="114"/>
        <v>0</v>
      </c>
      <c r="AD55" s="82"/>
      <c r="AE55" s="82"/>
      <c r="AF55" s="160">
        <f t="shared" si="24"/>
        <v>0</v>
      </c>
      <c r="AG55" s="82"/>
      <c r="AH55" s="82"/>
      <c r="AI55" s="160">
        <f t="shared" si="26"/>
        <v>0</v>
      </c>
      <c r="AJ55" s="82"/>
      <c r="AK55" s="82"/>
      <c r="AL55" s="160">
        <f t="shared" si="28"/>
        <v>0</v>
      </c>
      <c r="AM55" s="82"/>
      <c r="AN55" s="82"/>
      <c r="AO55" s="160">
        <f t="shared" si="30"/>
        <v>0</v>
      </c>
      <c r="AP55" s="82"/>
      <c r="AQ55" s="82"/>
      <c r="AR55" s="160">
        <f t="shared" si="32"/>
        <v>0</v>
      </c>
      <c r="AS55" s="82"/>
      <c r="AT55" s="82"/>
      <c r="AU55" s="107">
        <v>0</v>
      </c>
      <c r="AV55" s="82"/>
      <c r="AW55" s="82"/>
      <c r="AX55" s="160">
        <f t="shared" si="36"/>
        <v>0</v>
      </c>
      <c r="AY55" s="82"/>
      <c r="AZ55" s="82"/>
      <c r="BA55" s="160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10829703</v>
      </c>
      <c r="BP55" s="124">
        <f t="shared" si="0"/>
        <v>-4470297</v>
      </c>
      <c r="BQ55" s="82"/>
      <c r="BR55" s="82"/>
      <c r="BS55" s="107">
        <f t="shared" si="47"/>
        <v>0</v>
      </c>
      <c r="BT55" s="124">
        <f t="shared" si="145"/>
        <v>0</v>
      </c>
      <c r="BU55" s="124">
        <f t="shared" si="145"/>
        <v>0</v>
      </c>
      <c r="BV55" s="124">
        <f t="shared" si="145"/>
        <v>0</v>
      </c>
      <c r="BW55" s="82"/>
      <c r="BX55" s="82"/>
      <c r="BY55" s="85">
        <f t="shared" si="146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10829703</v>
      </c>
      <c r="CH55" s="89">
        <f t="shared" si="78"/>
        <v>-4470297</v>
      </c>
    </row>
    <row r="56" spans="1:16320">
      <c r="A56" s="13">
        <v>49</v>
      </c>
      <c r="B56" s="15" t="s">
        <v>49</v>
      </c>
      <c r="C56" s="82"/>
      <c r="D56" s="82"/>
      <c r="E56" s="160">
        <f t="shared" si="6"/>
        <v>0</v>
      </c>
      <c r="F56" s="82"/>
      <c r="G56" s="82"/>
      <c r="H56" s="160">
        <f t="shared" si="8"/>
        <v>0</v>
      </c>
      <c r="I56" s="82"/>
      <c r="J56" s="82"/>
      <c r="K56" s="160">
        <f t="shared" si="10"/>
        <v>0</v>
      </c>
      <c r="L56" s="84"/>
      <c r="M56" s="84"/>
      <c r="N56" s="85">
        <v>0</v>
      </c>
      <c r="O56" s="82"/>
      <c r="P56" s="82"/>
      <c r="Q56" s="160">
        <f t="shared" si="14"/>
        <v>0</v>
      </c>
      <c r="R56" s="82"/>
      <c r="S56" s="82"/>
      <c r="T56" s="160">
        <f t="shared" si="16"/>
        <v>0</v>
      </c>
      <c r="U56" s="82"/>
      <c r="V56" s="82"/>
      <c r="W56" s="160">
        <f t="shared" si="18"/>
        <v>0</v>
      </c>
      <c r="X56" s="82"/>
      <c r="Y56" s="82"/>
      <c r="Z56" s="160">
        <f t="shared" si="20"/>
        <v>0</v>
      </c>
      <c r="AA56" s="82"/>
      <c r="AB56" s="82"/>
      <c r="AC56" s="82">
        <f t="shared" si="114"/>
        <v>0</v>
      </c>
      <c r="AD56" s="82"/>
      <c r="AE56" s="82"/>
      <c r="AF56" s="160">
        <f t="shared" si="24"/>
        <v>0</v>
      </c>
      <c r="AG56" s="82"/>
      <c r="AH56" s="82"/>
      <c r="AI56" s="160">
        <f t="shared" si="26"/>
        <v>0</v>
      </c>
      <c r="AJ56" s="82"/>
      <c r="AK56" s="82"/>
      <c r="AL56" s="160">
        <f t="shared" si="28"/>
        <v>0</v>
      </c>
      <c r="AM56" s="82"/>
      <c r="AN56" s="82"/>
      <c r="AO56" s="160">
        <f t="shared" si="30"/>
        <v>0</v>
      </c>
      <c r="AP56" s="82"/>
      <c r="AQ56" s="82"/>
      <c r="AR56" s="160">
        <f t="shared" si="32"/>
        <v>0</v>
      </c>
      <c r="AS56" s="84"/>
      <c r="AT56" s="84"/>
      <c r="AU56" s="85">
        <v>0</v>
      </c>
      <c r="AV56" s="82"/>
      <c r="AW56" s="82"/>
      <c r="AX56" s="160">
        <f t="shared" si="36"/>
        <v>0</v>
      </c>
      <c r="AY56" s="82"/>
      <c r="AZ56" s="82"/>
      <c r="BA56" s="160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5"/>
        <v>0</v>
      </c>
      <c r="BU56" s="89">
        <f t="shared" si="145"/>
        <v>0</v>
      </c>
      <c r="BV56" s="89">
        <f t="shared" si="145"/>
        <v>0</v>
      </c>
      <c r="BW56" s="82"/>
      <c r="BX56" s="82"/>
      <c r="BY56" s="85">
        <f t="shared" si="146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7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0">
        <f t="shared" si="6"/>
        <v>0</v>
      </c>
      <c r="F57" s="82"/>
      <c r="G57" s="82"/>
      <c r="H57" s="160">
        <f t="shared" si="8"/>
        <v>0</v>
      </c>
      <c r="I57" s="82"/>
      <c r="J57" s="82"/>
      <c r="K57" s="160">
        <f t="shared" si="10"/>
        <v>0</v>
      </c>
      <c r="L57" s="84"/>
      <c r="M57" s="84"/>
      <c r="N57" s="85">
        <v>0</v>
      </c>
      <c r="O57" s="82"/>
      <c r="P57" s="82"/>
      <c r="Q57" s="160">
        <f t="shared" si="14"/>
        <v>0</v>
      </c>
      <c r="R57" s="82"/>
      <c r="S57" s="82"/>
      <c r="T57" s="160">
        <f t="shared" si="16"/>
        <v>0</v>
      </c>
      <c r="U57" s="82"/>
      <c r="V57" s="82"/>
      <c r="W57" s="160">
        <f t="shared" si="18"/>
        <v>0</v>
      </c>
      <c r="X57" s="82"/>
      <c r="Y57" s="82"/>
      <c r="Z57" s="160">
        <f t="shared" si="20"/>
        <v>0</v>
      </c>
      <c r="AA57" s="82"/>
      <c r="AB57" s="82"/>
      <c r="AC57" s="82">
        <f t="shared" si="114"/>
        <v>0</v>
      </c>
      <c r="AD57" s="82"/>
      <c r="AE57" s="82"/>
      <c r="AF57" s="160">
        <f t="shared" si="24"/>
        <v>0</v>
      </c>
      <c r="AG57" s="82"/>
      <c r="AH57" s="82"/>
      <c r="AI57" s="160">
        <f t="shared" si="26"/>
        <v>0</v>
      </c>
      <c r="AJ57" s="82"/>
      <c r="AK57" s="82"/>
      <c r="AL57" s="160">
        <f t="shared" si="28"/>
        <v>0</v>
      </c>
      <c r="AM57" s="82"/>
      <c r="AN57" s="82"/>
      <c r="AO57" s="160">
        <f t="shared" si="30"/>
        <v>0</v>
      </c>
      <c r="AP57" s="82"/>
      <c r="AQ57" s="82"/>
      <c r="AR57" s="160">
        <f t="shared" si="32"/>
        <v>0</v>
      </c>
      <c r="AS57" s="84"/>
      <c r="AT57" s="84"/>
      <c r="AU57" s="85">
        <v>0</v>
      </c>
      <c r="AV57" s="82"/>
      <c r="AW57" s="82"/>
      <c r="AX57" s="160">
        <f t="shared" si="36"/>
        <v>0</v>
      </c>
      <c r="AY57" s="82"/>
      <c r="AZ57" s="82"/>
      <c r="BA57" s="160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8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5"/>
        <v>0</v>
      </c>
      <c r="BU57" s="89">
        <f t="shared" si="145"/>
        <v>0</v>
      </c>
      <c r="BV57" s="89">
        <f t="shared" si="145"/>
        <v>0</v>
      </c>
      <c r="BW57" s="82"/>
      <c r="BX57" s="82"/>
      <c r="BY57" s="85">
        <f t="shared" si="146"/>
        <v>0</v>
      </c>
      <c r="BZ57" s="84"/>
      <c r="CA57" s="84"/>
      <c r="CB57" s="85">
        <f t="shared" si="51"/>
        <v>0</v>
      </c>
      <c r="CC57" s="89">
        <f t="shared" si="147"/>
        <v>0</v>
      </c>
      <c r="CD57" s="89">
        <f t="shared" si="147"/>
        <v>0</v>
      </c>
      <c r="CE57" s="89">
        <f t="shared" si="147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23000000</v>
      </c>
      <c r="D58" s="104">
        <f>SUM(D59:D60)</f>
        <v>13965600</v>
      </c>
      <c r="E58" s="160">
        <f t="shared" si="6"/>
        <v>-9034400</v>
      </c>
      <c r="F58" s="104">
        <f>SUM(F59:F60)</f>
        <v>29675000</v>
      </c>
      <c r="G58" s="104">
        <f>SUM(G59:G60)</f>
        <v>29428084</v>
      </c>
      <c r="H58" s="160">
        <f t="shared" si="8"/>
        <v>-246916</v>
      </c>
      <c r="I58" s="104">
        <f>SUM(I59:I60)</f>
        <v>16500000</v>
      </c>
      <c r="J58" s="104">
        <f>SUM(J59:J60)</f>
        <v>14160520</v>
      </c>
      <c r="K58" s="160">
        <f t="shared" si="10"/>
        <v>-2339480</v>
      </c>
      <c r="L58" s="86">
        <v>0</v>
      </c>
      <c r="M58" s="86">
        <v>0</v>
      </c>
      <c r="N58" s="160">
        <v>0</v>
      </c>
      <c r="O58" s="104">
        <f>SUM(O59:O60)</f>
        <v>0</v>
      </c>
      <c r="P58" s="104">
        <f>SUM(P59:P60)</f>
        <v>0</v>
      </c>
      <c r="Q58" s="160">
        <f t="shared" si="14"/>
        <v>0</v>
      </c>
      <c r="R58" s="104">
        <f>SUM(R59:R60)</f>
        <v>0</v>
      </c>
      <c r="S58" s="104">
        <f>SUM(S59:S60)</f>
        <v>0</v>
      </c>
      <c r="T58" s="160">
        <f t="shared" si="16"/>
        <v>0</v>
      </c>
      <c r="U58" s="104">
        <f>SUM(U59:U60)</f>
        <v>0</v>
      </c>
      <c r="V58" s="104">
        <f>SUM(V59:V60)</f>
        <v>0</v>
      </c>
      <c r="W58" s="160">
        <f t="shared" si="18"/>
        <v>0</v>
      </c>
      <c r="X58" s="104">
        <f>SUM(X59:X60)</f>
        <v>0</v>
      </c>
      <c r="Y58" s="104">
        <f t="shared" ref="Y58:AQ58" si="149">SUM(Y59:Y60)</f>
        <v>0</v>
      </c>
      <c r="Z58" s="160">
        <f t="shared" si="20"/>
        <v>0</v>
      </c>
      <c r="AA58" s="104">
        <f t="shared" si="149"/>
        <v>0</v>
      </c>
      <c r="AB58" s="104">
        <f t="shared" si="149"/>
        <v>0</v>
      </c>
      <c r="AC58" s="104">
        <f t="shared" si="114"/>
        <v>0</v>
      </c>
      <c r="AD58" s="104">
        <f t="shared" si="149"/>
        <v>0</v>
      </c>
      <c r="AE58" s="104">
        <f t="shared" si="149"/>
        <v>0</v>
      </c>
      <c r="AF58" s="160">
        <f t="shared" si="24"/>
        <v>0</v>
      </c>
      <c r="AG58" s="104">
        <f t="shared" si="149"/>
        <v>0</v>
      </c>
      <c r="AH58" s="104">
        <f t="shared" si="149"/>
        <v>0</v>
      </c>
      <c r="AI58" s="160">
        <f t="shared" si="26"/>
        <v>0</v>
      </c>
      <c r="AJ58" s="104">
        <f t="shared" si="149"/>
        <v>0</v>
      </c>
      <c r="AK58" s="104">
        <f t="shared" si="149"/>
        <v>0</v>
      </c>
      <c r="AL58" s="160">
        <f t="shared" si="28"/>
        <v>0</v>
      </c>
      <c r="AM58" s="104">
        <f t="shared" si="149"/>
        <v>0</v>
      </c>
      <c r="AN58" s="104">
        <f t="shared" si="149"/>
        <v>0</v>
      </c>
      <c r="AO58" s="160">
        <f t="shared" si="30"/>
        <v>0</v>
      </c>
      <c r="AP58" s="104">
        <f t="shared" si="149"/>
        <v>0</v>
      </c>
      <c r="AQ58" s="104">
        <f t="shared" si="149"/>
        <v>0</v>
      </c>
      <c r="AR58" s="160">
        <f t="shared" si="32"/>
        <v>0</v>
      </c>
      <c r="AS58" s="86">
        <v>0</v>
      </c>
      <c r="AT58" s="86">
        <v>0</v>
      </c>
      <c r="AU58" s="160">
        <v>0</v>
      </c>
      <c r="AV58" s="104">
        <f t="shared" ref="AV58:BC58" si="150">SUM(AV59:AV60)</f>
        <v>0</v>
      </c>
      <c r="AW58" s="104">
        <f t="shared" si="150"/>
        <v>0</v>
      </c>
      <c r="AX58" s="160">
        <f t="shared" si="36"/>
        <v>0</v>
      </c>
      <c r="AY58" s="104">
        <f t="shared" si="150"/>
        <v>0</v>
      </c>
      <c r="AZ58" s="104">
        <f t="shared" si="150"/>
        <v>0</v>
      </c>
      <c r="BA58" s="160">
        <f t="shared" si="38"/>
        <v>0</v>
      </c>
      <c r="BB58" s="104">
        <f t="shared" si="150"/>
        <v>0</v>
      </c>
      <c r="BC58" s="104">
        <f t="shared" si="150"/>
        <v>0</v>
      </c>
      <c r="BD58" s="160">
        <f t="shared" si="40"/>
        <v>0</v>
      </c>
      <c r="BE58" s="86">
        <f t="shared" ref="BE58:BL58" si="151">SUM(BE59:BE60)</f>
        <v>0</v>
      </c>
      <c r="BF58" s="86">
        <f t="shared" si="151"/>
        <v>0</v>
      </c>
      <c r="BG58" s="160">
        <f t="shared" si="42"/>
        <v>0</v>
      </c>
      <c r="BH58" s="86">
        <f t="shared" si="151"/>
        <v>0</v>
      </c>
      <c r="BI58" s="86">
        <f t="shared" si="151"/>
        <v>0</v>
      </c>
      <c r="BJ58" s="160">
        <f t="shared" si="44"/>
        <v>0</v>
      </c>
      <c r="BK58" s="86">
        <f t="shared" si="151"/>
        <v>0</v>
      </c>
      <c r="BL58" s="86">
        <f t="shared" si="151"/>
        <v>0</v>
      </c>
      <c r="BM58" s="160">
        <f t="shared" si="74"/>
        <v>0</v>
      </c>
      <c r="BN58" s="88">
        <f t="shared" si="0"/>
        <v>69175000</v>
      </c>
      <c r="BO58" s="88">
        <f t="shared" si="0"/>
        <v>57554204</v>
      </c>
      <c r="BP58" s="88">
        <f t="shared" si="0"/>
        <v>-11620796</v>
      </c>
      <c r="BQ58" s="86">
        <f>SUM(BQ59:BQ60)</f>
        <v>0</v>
      </c>
      <c r="BR58" s="86">
        <f>SUM(BR59:BR60)</f>
        <v>0</v>
      </c>
      <c r="BS58" s="160">
        <f t="shared" si="47"/>
        <v>0</v>
      </c>
      <c r="BT58" s="88">
        <f t="shared" si="112"/>
        <v>0</v>
      </c>
      <c r="BU58" s="88">
        <f t="shared" si="112"/>
        <v>0</v>
      </c>
      <c r="BV58" s="88">
        <f t="shared" si="112"/>
        <v>0</v>
      </c>
      <c r="BW58" s="104">
        <f>SUM(BW59:BW60)</f>
        <v>0</v>
      </c>
      <c r="BX58" s="104">
        <f>SUM(BX59:BX60)</f>
        <v>0</v>
      </c>
      <c r="BY58" s="85">
        <f t="shared" si="146"/>
        <v>0</v>
      </c>
      <c r="BZ58" s="86">
        <f>SUM(BZ59:BZ60)</f>
        <v>0</v>
      </c>
      <c r="CA58" s="86">
        <f>SUM(CA59:CA60)</f>
        <v>0</v>
      </c>
      <c r="CB58" s="160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5">
        <f t="shared" si="78"/>
        <v>69175000</v>
      </c>
      <c r="CG58" s="88">
        <f t="shared" si="78"/>
        <v>57554204</v>
      </c>
      <c r="CH58" s="88">
        <f t="shared" si="78"/>
        <v>-11620796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84">
        <v>23000000</v>
      </c>
      <c r="D59" s="384">
        <v>13965600</v>
      </c>
      <c r="E59" s="160">
        <f t="shared" si="6"/>
        <v>-9034400</v>
      </c>
      <c r="F59" s="384">
        <v>29675000</v>
      </c>
      <c r="G59" s="384">
        <v>29428084</v>
      </c>
      <c r="H59" s="160">
        <f t="shared" si="8"/>
        <v>-246916</v>
      </c>
      <c r="I59" s="384">
        <v>16500000</v>
      </c>
      <c r="J59" s="384">
        <v>14160520</v>
      </c>
      <c r="K59" s="160">
        <f t="shared" si="10"/>
        <v>-2339480</v>
      </c>
      <c r="L59" s="82"/>
      <c r="M59" s="82"/>
      <c r="N59" s="107">
        <v>0</v>
      </c>
      <c r="O59" s="82"/>
      <c r="P59" s="82"/>
      <c r="Q59" s="160">
        <f t="shared" si="14"/>
        <v>0</v>
      </c>
      <c r="R59" s="384"/>
      <c r="S59" s="384"/>
      <c r="T59" s="160">
        <f t="shared" si="16"/>
        <v>0</v>
      </c>
      <c r="U59" s="82"/>
      <c r="V59" s="82"/>
      <c r="W59" s="160">
        <f t="shared" si="18"/>
        <v>0</v>
      </c>
      <c r="X59" s="82"/>
      <c r="Y59" s="82"/>
      <c r="Z59" s="160">
        <f t="shared" si="20"/>
        <v>0</v>
      </c>
      <c r="AA59" s="82"/>
      <c r="AB59" s="82"/>
      <c r="AC59" s="82">
        <f t="shared" si="114"/>
        <v>0</v>
      </c>
      <c r="AD59" s="82"/>
      <c r="AE59" s="82"/>
      <c r="AF59" s="160">
        <f t="shared" si="24"/>
        <v>0</v>
      </c>
      <c r="AG59" s="82"/>
      <c r="AH59" s="82"/>
      <c r="AI59" s="160">
        <f t="shared" si="26"/>
        <v>0</v>
      </c>
      <c r="AJ59" s="82"/>
      <c r="AK59" s="82"/>
      <c r="AL59" s="160">
        <f t="shared" si="28"/>
        <v>0</v>
      </c>
      <c r="AM59" s="82"/>
      <c r="AN59" s="82"/>
      <c r="AO59" s="160">
        <f t="shared" si="30"/>
        <v>0</v>
      </c>
      <c r="AP59" s="82"/>
      <c r="AQ59" s="82"/>
      <c r="AR59" s="160">
        <f t="shared" si="32"/>
        <v>0</v>
      </c>
      <c r="AS59" s="82"/>
      <c r="AT59" s="82"/>
      <c r="AU59" s="107">
        <v>0</v>
      </c>
      <c r="AV59" s="82"/>
      <c r="AW59" s="82"/>
      <c r="AX59" s="160">
        <f t="shared" si="36"/>
        <v>0</v>
      </c>
      <c r="AY59" s="82"/>
      <c r="AZ59" s="82"/>
      <c r="BA59" s="160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2">SUM(C59+F59+I59+L59+O59+R59+U59+X59+AA59+AD59+AG59+AJ59+AM59+AP59+AS59+AV59+AY59+BB59+BE59+BH59+BK59)</f>
        <v>69175000</v>
      </c>
      <c r="BO59" s="124">
        <f t="shared" si="152"/>
        <v>57554204</v>
      </c>
      <c r="BP59" s="124">
        <f t="shared" si="152"/>
        <v>-11620796</v>
      </c>
      <c r="BQ59" s="82"/>
      <c r="BR59" s="82"/>
      <c r="BS59" s="107">
        <f t="shared" si="47"/>
        <v>0</v>
      </c>
      <c r="BT59" s="124">
        <f t="shared" ref="BT59:BV60" si="153">SUM(BQ59)</f>
        <v>0</v>
      </c>
      <c r="BU59" s="124">
        <f t="shared" si="153"/>
        <v>0</v>
      </c>
      <c r="BV59" s="124">
        <f t="shared" si="153"/>
        <v>0</v>
      </c>
      <c r="BW59" s="82"/>
      <c r="BX59" s="82"/>
      <c r="BY59" s="85">
        <f t="shared" si="146"/>
        <v>0</v>
      </c>
      <c r="BZ59" s="82">
        <v>0</v>
      </c>
      <c r="CA59" s="82"/>
      <c r="CB59" s="107">
        <f t="shared" si="51"/>
        <v>0</v>
      </c>
      <c r="CC59" s="124">
        <f t="shared" ref="CC59:CE60" si="154">SUM(BW59+BZ59)</f>
        <v>0</v>
      </c>
      <c r="CD59" s="124">
        <f t="shared" si="154"/>
        <v>0</v>
      </c>
      <c r="CE59" s="124">
        <f t="shared" si="154"/>
        <v>0</v>
      </c>
      <c r="CF59" s="89">
        <f t="shared" si="78"/>
        <v>69175000</v>
      </c>
      <c r="CG59" s="89">
        <f t="shared" si="78"/>
        <v>57554204</v>
      </c>
      <c r="CH59" s="89">
        <f t="shared" si="78"/>
        <v>-11620796</v>
      </c>
    </row>
    <row r="60" spans="1:16320">
      <c r="A60" s="13">
        <v>53</v>
      </c>
      <c r="B60" s="2" t="s">
        <v>53</v>
      </c>
      <c r="C60" s="384">
        <v>0</v>
      </c>
      <c r="D60" s="384">
        <v>0</v>
      </c>
      <c r="E60" s="160">
        <f t="shared" si="6"/>
        <v>0</v>
      </c>
      <c r="F60" s="384"/>
      <c r="G60" s="384"/>
      <c r="H60" s="160">
        <f t="shared" si="8"/>
        <v>0</v>
      </c>
      <c r="I60" s="82"/>
      <c r="J60" s="82"/>
      <c r="K60" s="160">
        <f t="shared" si="10"/>
        <v>0</v>
      </c>
      <c r="L60" s="84"/>
      <c r="M60" s="84"/>
      <c r="N60" s="85">
        <v>0</v>
      </c>
      <c r="O60" s="82"/>
      <c r="P60" s="82"/>
      <c r="Q60" s="160">
        <f t="shared" si="14"/>
        <v>0</v>
      </c>
      <c r="R60" s="82"/>
      <c r="S60" s="82"/>
      <c r="T60" s="160">
        <f t="shared" si="16"/>
        <v>0</v>
      </c>
      <c r="U60" s="82"/>
      <c r="V60" s="82"/>
      <c r="W60" s="160">
        <f t="shared" si="18"/>
        <v>0</v>
      </c>
      <c r="X60" s="82"/>
      <c r="Y60" s="82"/>
      <c r="Z60" s="160">
        <f t="shared" si="20"/>
        <v>0</v>
      </c>
      <c r="AA60" s="82"/>
      <c r="AB60" s="82"/>
      <c r="AC60" s="82">
        <f t="shared" si="114"/>
        <v>0</v>
      </c>
      <c r="AD60" s="82"/>
      <c r="AE60" s="82"/>
      <c r="AF60" s="160">
        <f t="shared" si="24"/>
        <v>0</v>
      </c>
      <c r="AG60" s="82"/>
      <c r="AH60" s="82"/>
      <c r="AI60" s="160">
        <f t="shared" si="26"/>
        <v>0</v>
      </c>
      <c r="AJ60" s="82"/>
      <c r="AK60" s="82"/>
      <c r="AL60" s="160">
        <f t="shared" si="28"/>
        <v>0</v>
      </c>
      <c r="AM60" s="82"/>
      <c r="AN60" s="82"/>
      <c r="AO60" s="160">
        <f t="shared" si="30"/>
        <v>0</v>
      </c>
      <c r="AP60" s="82"/>
      <c r="AQ60" s="82"/>
      <c r="AR60" s="160">
        <f t="shared" si="32"/>
        <v>0</v>
      </c>
      <c r="AS60" s="84"/>
      <c r="AT60" s="84"/>
      <c r="AU60" s="85">
        <v>0</v>
      </c>
      <c r="AV60" s="82"/>
      <c r="AW60" s="82"/>
      <c r="AX60" s="160">
        <f t="shared" si="36"/>
        <v>0</v>
      </c>
      <c r="AY60" s="82"/>
      <c r="AZ60" s="82"/>
      <c r="BA60" s="160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2"/>
        <v>0</v>
      </c>
      <c r="BO60" s="89">
        <f t="shared" si="152"/>
        <v>0</v>
      </c>
      <c r="BP60" s="89">
        <f t="shared" si="152"/>
        <v>0</v>
      </c>
      <c r="BQ60" s="84"/>
      <c r="BR60" s="84"/>
      <c r="BS60" s="85">
        <f t="shared" si="47"/>
        <v>0</v>
      </c>
      <c r="BT60" s="89">
        <f t="shared" si="153"/>
        <v>0</v>
      </c>
      <c r="BU60" s="89">
        <f t="shared" si="153"/>
        <v>0</v>
      </c>
      <c r="BV60" s="89">
        <f t="shared" si="153"/>
        <v>0</v>
      </c>
      <c r="BW60" s="82"/>
      <c r="BX60" s="82"/>
      <c r="BY60" s="85">
        <f t="shared" si="146"/>
        <v>0</v>
      </c>
      <c r="BZ60" s="82"/>
      <c r="CA60" s="82"/>
      <c r="CB60" s="85">
        <f t="shared" si="51"/>
        <v>0</v>
      </c>
      <c r="CC60" s="89">
        <f t="shared" si="154"/>
        <v>0</v>
      </c>
      <c r="CD60" s="89">
        <f t="shared" si="154"/>
        <v>0</v>
      </c>
      <c r="CE60" s="89">
        <f t="shared" si="154"/>
        <v>0</v>
      </c>
      <c r="CF60" s="89">
        <f t="shared" si="78"/>
        <v>0</v>
      </c>
      <c r="CG60" s="89">
        <f t="shared" si="78"/>
        <v>0</v>
      </c>
      <c r="CH60" s="89">
        <f t="shared" si="78"/>
        <v>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0">
        <f t="shared" si="6"/>
        <v>0</v>
      </c>
      <c r="F61" s="104">
        <f>+F62</f>
        <v>0</v>
      </c>
      <c r="G61" s="104">
        <f>+G62</f>
        <v>0</v>
      </c>
      <c r="H61" s="160">
        <f t="shared" si="8"/>
        <v>0</v>
      </c>
      <c r="I61" s="104">
        <f>+I62</f>
        <v>0</v>
      </c>
      <c r="J61" s="104">
        <f>+J62</f>
        <v>0</v>
      </c>
      <c r="K61" s="160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0">
        <f t="shared" si="14"/>
        <v>0</v>
      </c>
      <c r="R61" s="104">
        <f>+R62</f>
        <v>0</v>
      </c>
      <c r="S61" s="104">
        <f>+S62</f>
        <v>0</v>
      </c>
      <c r="T61" s="160">
        <f t="shared" si="16"/>
        <v>0</v>
      </c>
      <c r="U61" s="104">
        <f>+U62</f>
        <v>0</v>
      </c>
      <c r="V61" s="104">
        <f>+V62</f>
        <v>0</v>
      </c>
      <c r="W61" s="160">
        <f t="shared" si="18"/>
        <v>0</v>
      </c>
      <c r="X61" s="104">
        <f>X62</f>
        <v>0</v>
      </c>
      <c r="Y61" s="104">
        <f t="shared" ref="Y61:AG61" si="155">Y62</f>
        <v>0</v>
      </c>
      <c r="Z61" s="160">
        <f t="shared" si="20"/>
        <v>0</v>
      </c>
      <c r="AA61" s="104">
        <f t="shared" si="155"/>
        <v>0</v>
      </c>
      <c r="AB61" s="104">
        <f t="shared" si="155"/>
        <v>0</v>
      </c>
      <c r="AC61" s="104">
        <f t="shared" si="114"/>
        <v>0</v>
      </c>
      <c r="AD61" s="104">
        <f t="shared" si="155"/>
        <v>0</v>
      </c>
      <c r="AE61" s="104">
        <f t="shared" si="155"/>
        <v>0</v>
      </c>
      <c r="AF61" s="160">
        <f t="shared" si="24"/>
        <v>0</v>
      </c>
      <c r="AG61" s="104">
        <f t="shared" si="155"/>
        <v>0</v>
      </c>
      <c r="AH61" s="104">
        <f>AH62</f>
        <v>0</v>
      </c>
      <c r="AI61" s="160">
        <f t="shared" si="26"/>
        <v>0</v>
      </c>
      <c r="AJ61" s="104">
        <f>AJ62</f>
        <v>0</v>
      </c>
      <c r="AK61" s="104">
        <f>AK62</f>
        <v>0</v>
      </c>
      <c r="AL61" s="160">
        <f t="shared" si="28"/>
        <v>0</v>
      </c>
      <c r="AM61" s="104">
        <f>AM62</f>
        <v>0</v>
      </c>
      <c r="AN61" s="104">
        <f>AN62</f>
        <v>0</v>
      </c>
      <c r="AO61" s="160">
        <f t="shared" si="30"/>
        <v>0</v>
      </c>
      <c r="AP61" s="104">
        <f>AP62</f>
        <v>0</v>
      </c>
      <c r="AQ61" s="104">
        <f>AQ62</f>
        <v>0</v>
      </c>
      <c r="AR61" s="160">
        <f t="shared" si="32"/>
        <v>0</v>
      </c>
      <c r="AS61" s="84"/>
      <c r="AT61" s="84"/>
      <c r="AU61" s="85"/>
      <c r="AV61" s="104">
        <f t="shared" ref="AV61:BC61" si="156">+AV62</f>
        <v>0</v>
      </c>
      <c r="AW61" s="104">
        <f t="shared" si="156"/>
        <v>0</v>
      </c>
      <c r="AX61" s="160">
        <f t="shared" si="36"/>
        <v>0</v>
      </c>
      <c r="AY61" s="104">
        <f t="shared" si="156"/>
        <v>0</v>
      </c>
      <c r="AZ61" s="104">
        <f t="shared" si="156"/>
        <v>0</v>
      </c>
      <c r="BA61" s="160">
        <f t="shared" si="38"/>
        <v>0</v>
      </c>
      <c r="BB61" s="104">
        <f t="shared" si="156"/>
        <v>0</v>
      </c>
      <c r="BC61" s="104">
        <f t="shared" si="156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6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0">
        <f t="shared" si="6"/>
        <v>0</v>
      </c>
      <c r="F62" s="82"/>
      <c r="G62" s="82"/>
      <c r="H62" s="160">
        <f t="shared" si="8"/>
        <v>0</v>
      </c>
      <c r="I62" s="82"/>
      <c r="J62" s="82"/>
      <c r="K62" s="160">
        <f t="shared" si="10"/>
        <v>0</v>
      </c>
      <c r="L62" s="84"/>
      <c r="M62" s="84"/>
      <c r="N62" s="85"/>
      <c r="O62" s="82"/>
      <c r="P62" s="82"/>
      <c r="Q62" s="160">
        <f t="shared" si="14"/>
        <v>0</v>
      </c>
      <c r="R62" s="82"/>
      <c r="S62" s="82"/>
      <c r="T62" s="160">
        <f t="shared" si="16"/>
        <v>0</v>
      </c>
      <c r="U62" s="82"/>
      <c r="V62" s="82"/>
      <c r="W62" s="160">
        <f t="shared" si="18"/>
        <v>0</v>
      </c>
      <c r="X62" s="82"/>
      <c r="Y62" s="82"/>
      <c r="Z62" s="160">
        <f t="shared" si="20"/>
        <v>0</v>
      </c>
      <c r="AA62" s="82"/>
      <c r="AB62" s="82"/>
      <c r="AC62" s="82">
        <f t="shared" si="114"/>
        <v>0</v>
      </c>
      <c r="AD62" s="82"/>
      <c r="AE62" s="82"/>
      <c r="AF62" s="160">
        <f t="shared" si="24"/>
        <v>0</v>
      </c>
      <c r="AG62" s="82"/>
      <c r="AH62" s="82"/>
      <c r="AI62" s="160">
        <f t="shared" si="26"/>
        <v>0</v>
      </c>
      <c r="AJ62" s="82"/>
      <c r="AK62" s="82"/>
      <c r="AL62" s="160">
        <f t="shared" si="28"/>
        <v>0</v>
      </c>
      <c r="AM62" s="82"/>
      <c r="AN62" s="82"/>
      <c r="AO62" s="160">
        <f t="shared" si="30"/>
        <v>0</v>
      </c>
      <c r="AP62" s="82"/>
      <c r="AQ62" s="82"/>
      <c r="AR62" s="160">
        <f t="shared" si="32"/>
        <v>0</v>
      </c>
      <c r="AS62" s="84"/>
      <c r="AT62" s="84"/>
      <c r="AU62" s="85"/>
      <c r="AV62" s="82"/>
      <c r="AW62" s="82"/>
      <c r="AX62" s="160">
        <f t="shared" si="36"/>
        <v>0</v>
      </c>
      <c r="AY62" s="82"/>
      <c r="AZ62" s="82"/>
      <c r="BA62" s="160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6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0">
        <f t="shared" si="6"/>
        <v>0</v>
      </c>
      <c r="F63" s="104">
        <f>SUM(F64:F65)</f>
        <v>0</v>
      </c>
      <c r="G63" s="104">
        <f>SUM(G64:G65)</f>
        <v>0</v>
      </c>
      <c r="H63" s="160">
        <f t="shared" si="8"/>
        <v>0</v>
      </c>
      <c r="I63" s="104">
        <f>SUM(I64:I65)</f>
        <v>0</v>
      </c>
      <c r="J63" s="104">
        <f>SUM(J64:J65)</f>
        <v>0</v>
      </c>
      <c r="K63" s="160">
        <f t="shared" si="10"/>
        <v>0</v>
      </c>
      <c r="L63" s="86">
        <v>0</v>
      </c>
      <c r="M63" s="86">
        <v>0</v>
      </c>
      <c r="N63" s="160">
        <v>0</v>
      </c>
      <c r="O63" s="104">
        <f>SUM(O64:O65)</f>
        <v>0</v>
      </c>
      <c r="P63" s="104">
        <f>SUM(P64:P65)</f>
        <v>0</v>
      </c>
      <c r="Q63" s="160">
        <f t="shared" si="14"/>
        <v>0</v>
      </c>
      <c r="R63" s="104">
        <f>SUM(R64:R65)</f>
        <v>0</v>
      </c>
      <c r="S63" s="104">
        <f>SUM(S64:S65)</f>
        <v>0</v>
      </c>
      <c r="T63" s="160">
        <f t="shared" si="16"/>
        <v>0</v>
      </c>
      <c r="U63" s="104">
        <f>SUM(U64:U65)</f>
        <v>0</v>
      </c>
      <c r="V63" s="104">
        <f>SUM(V64:V65)</f>
        <v>0</v>
      </c>
      <c r="W63" s="160">
        <f t="shared" si="18"/>
        <v>0</v>
      </c>
      <c r="X63" s="104">
        <f>SUM(X64:X65)</f>
        <v>0</v>
      </c>
      <c r="Y63" s="104">
        <f t="shared" ref="Y63:AQ63" si="157">SUM(Y64:Y65)</f>
        <v>0</v>
      </c>
      <c r="Z63" s="160">
        <f t="shared" si="20"/>
        <v>0</v>
      </c>
      <c r="AA63" s="104">
        <f t="shared" si="157"/>
        <v>0</v>
      </c>
      <c r="AB63" s="104">
        <f t="shared" si="157"/>
        <v>0</v>
      </c>
      <c r="AC63" s="104">
        <f t="shared" si="114"/>
        <v>0</v>
      </c>
      <c r="AD63" s="104">
        <f t="shared" si="157"/>
        <v>0</v>
      </c>
      <c r="AE63" s="104">
        <f t="shared" si="157"/>
        <v>0</v>
      </c>
      <c r="AF63" s="160">
        <f t="shared" si="24"/>
        <v>0</v>
      </c>
      <c r="AG63" s="104">
        <f t="shared" si="157"/>
        <v>0</v>
      </c>
      <c r="AH63" s="104">
        <f t="shared" si="157"/>
        <v>0</v>
      </c>
      <c r="AI63" s="160">
        <f t="shared" si="26"/>
        <v>0</v>
      </c>
      <c r="AJ63" s="104">
        <f t="shared" si="157"/>
        <v>0</v>
      </c>
      <c r="AK63" s="104">
        <f t="shared" si="157"/>
        <v>0</v>
      </c>
      <c r="AL63" s="160">
        <f t="shared" si="28"/>
        <v>0</v>
      </c>
      <c r="AM63" s="104">
        <f t="shared" si="157"/>
        <v>0</v>
      </c>
      <c r="AN63" s="104">
        <f t="shared" si="157"/>
        <v>0</v>
      </c>
      <c r="AO63" s="160">
        <f t="shared" si="30"/>
        <v>0</v>
      </c>
      <c r="AP63" s="104">
        <f t="shared" si="157"/>
        <v>0</v>
      </c>
      <c r="AQ63" s="104">
        <f t="shared" si="157"/>
        <v>0</v>
      </c>
      <c r="AR63" s="160">
        <f t="shared" si="32"/>
        <v>0</v>
      </c>
      <c r="AS63" s="86">
        <v>0</v>
      </c>
      <c r="AT63" s="86">
        <v>0</v>
      </c>
      <c r="AU63" s="160">
        <v>0</v>
      </c>
      <c r="AV63" s="104">
        <f t="shared" ref="AV63:BC63" si="158">SUM(AV64:AV65)</f>
        <v>0</v>
      </c>
      <c r="AW63" s="104">
        <f t="shared" si="158"/>
        <v>0</v>
      </c>
      <c r="AX63" s="160">
        <f t="shared" si="36"/>
        <v>0</v>
      </c>
      <c r="AY63" s="104">
        <f t="shared" si="158"/>
        <v>0</v>
      </c>
      <c r="AZ63" s="104">
        <f t="shared" si="158"/>
        <v>0</v>
      </c>
      <c r="BA63" s="160">
        <f t="shared" si="38"/>
        <v>0</v>
      </c>
      <c r="BB63" s="104">
        <f t="shared" si="158"/>
        <v>0</v>
      </c>
      <c r="BC63" s="104">
        <f t="shared" si="158"/>
        <v>0</v>
      </c>
      <c r="BD63" s="160">
        <f t="shared" si="40"/>
        <v>0</v>
      </c>
      <c r="BE63" s="86">
        <f t="shared" ref="BE63:BL63" si="159">SUM(BE64:BE65)</f>
        <v>0</v>
      </c>
      <c r="BF63" s="86">
        <f t="shared" si="159"/>
        <v>0</v>
      </c>
      <c r="BG63" s="160">
        <f t="shared" si="42"/>
        <v>0</v>
      </c>
      <c r="BH63" s="86">
        <f t="shared" si="159"/>
        <v>0</v>
      </c>
      <c r="BI63" s="86">
        <f t="shared" si="159"/>
        <v>0</v>
      </c>
      <c r="BJ63" s="160">
        <f t="shared" si="44"/>
        <v>0</v>
      </c>
      <c r="BK63" s="86">
        <f t="shared" si="159"/>
        <v>0</v>
      </c>
      <c r="BL63" s="86">
        <f t="shared" si="159"/>
        <v>0</v>
      </c>
      <c r="BM63" s="160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0">
        <f t="shared" si="47"/>
        <v>0</v>
      </c>
      <c r="BT63" s="88">
        <f t="shared" si="112"/>
        <v>0</v>
      </c>
      <c r="BU63" s="88">
        <f t="shared" si="112"/>
        <v>0</v>
      </c>
      <c r="BV63" s="88">
        <f t="shared" si="112"/>
        <v>0</v>
      </c>
      <c r="BW63" s="104">
        <f>SUM(BW64:BW65)</f>
        <v>0</v>
      </c>
      <c r="BX63" s="104">
        <f>SUM(BX64:BX65)</f>
        <v>0</v>
      </c>
      <c r="BY63" s="85">
        <f t="shared" si="146"/>
        <v>0</v>
      </c>
      <c r="BZ63" s="104">
        <f>SUM(BZ64:BZ65)</f>
        <v>0</v>
      </c>
      <c r="CA63" s="104">
        <f>SUM(CA64:CA65)</f>
        <v>0</v>
      </c>
      <c r="CB63" s="160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0">
        <f t="shared" si="6"/>
        <v>0</v>
      </c>
      <c r="F64" s="82"/>
      <c r="G64" s="82"/>
      <c r="H64" s="160">
        <f t="shared" si="8"/>
        <v>0</v>
      </c>
      <c r="I64" s="82"/>
      <c r="J64" s="82"/>
      <c r="K64" s="160">
        <f t="shared" si="10"/>
        <v>0</v>
      </c>
      <c r="L64" s="84"/>
      <c r="M64" s="84"/>
      <c r="N64" s="85">
        <v>0</v>
      </c>
      <c r="O64" s="82"/>
      <c r="P64" s="82"/>
      <c r="Q64" s="160">
        <f t="shared" si="14"/>
        <v>0</v>
      </c>
      <c r="R64" s="82"/>
      <c r="S64" s="82"/>
      <c r="T64" s="160">
        <f t="shared" si="16"/>
        <v>0</v>
      </c>
      <c r="U64" s="82"/>
      <c r="V64" s="82"/>
      <c r="W64" s="160">
        <f t="shared" si="18"/>
        <v>0</v>
      </c>
      <c r="X64" s="82"/>
      <c r="Y64" s="82"/>
      <c r="Z64" s="160">
        <f t="shared" si="20"/>
        <v>0</v>
      </c>
      <c r="AA64" s="82"/>
      <c r="AB64" s="82"/>
      <c r="AC64" s="82">
        <f t="shared" si="114"/>
        <v>0</v>
      </c>
      <c r="AD64" s="82"/>
      <c r="AE64" s="82"/>
      <c r="AF64" s="160">
        <f t="shared" si="24"/>
        <v>0</v>
      </c>
      <c r="AG64" s="82"/>
      <c r="AH64" s="82"/>
      <c r="AI64" s="160">
        <f t="shared" si="26"/>
        <v>0</v>
      </c>
      <c r="AJ64" s="82"/>
      <c r="AK64" s="82"/>
      <c r="AL64" s="160">
        <f t="shared" si="28"/>
        <v>0</v>
      </c>
      <c r="AM64" s="82"/>
      <c r="AN64" s="82"/>
      <c r="AO64" s="160">
        <f t="shared" si="30"/>
        <v>0</v>
      </c>
      <c r="AP64" s="82"/>
      <c r="AQ64" s="82"/>
      <c r="AR64" s="160">
        <f t="shared" si="32"/>
        <v>0</v>
      </c>
      <c r="AS64" s="84"/>
      <c r="AT64" s="84"/>
      <c r="AU64" s="85">
        <v>0</v>
      </c>
      <c r="AV64" s="82"/>
      <c r="AW64" s="82"/>
      <c r="AX64" s="160">
        <f t="shared" si="36"/>
        <v>0</v>
      </c>
      <c r="AY64" s="82"/>
      <c r="AZ64" s="82"/>
      <c r="BA64" s="160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60">SUM(C64+F64+I64+L64+O64+R64+U64+X64+AA64+AD64+AG64+AJ64+AM64+AP64+AS64+AV64+AY64+BB64+BE64+BH64+BK64)</f>
        <v>0</v>
      </c>
      <c r="BO64" s="89">
        <f t="shared" si="160"/>
        <v>0</v>
      </c>
      <c r="BP64" s="89">
        <f t="shared" si="160"/>
        <v>0</v>
      </c>
      <c r="BQ64" s="84"/>
      <c r="BR64" s="84"/>
      <c r="BS64" s="85">
        <f t="shared" si="47"/>
        <v>0</v>
      </c>
      <c r="BT64" s="89">
        <f t="shared" ref="BT64:BV65" si="161">SUM(BQ64)</f>
        <v>0</v>
      </c>
      <c r="BU64" s="89">
        <f t="shared" si="161"/>
        <v>0</v>
      </c>
      <c r="BV64" s="89">
        <f t="shared" si="161"/>
        <v>0</v>
      </c>
      <c r="BW64" s="82"/>
      <c r="BX64" s="82"/>
      <c r="BY64" s="85">
        <f t="shared" si="146"/>
        <v>0</v>
      </c>
      <c r="BZ64" s="82"/>
      <c r="CA64" s="82"/>
      <c r="CB64" s="85">
        <f t="shared" si="51"/>
        <v>0</v>
      </c>
      <c r="CC64" s="89">
        <f t="shared" ref="CC64:CE65" si="162">SUM(BW64+BZ64)</f>
        <v>0</v>
      </c>
      <c r="CD64" s="89">
        <f t="shared" si="162"/>
        <v>0</v>
      </c>
      <c r="CE64" s="89">
        <f t="shared" si="162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0">
        <f t="shared" si="6"/>
        <v>0</v>
      </c>
      <c r="F65" s="82"/>
      <c r="G65" s="82"/>
      <c r="H65" s="160">
        <f t="shared" si="8"/>
        <v>0</v>
      </c>
      <c r="I65" s="82"/>
      <c r="J65" s="82"/>
      <c r="K65" s="160">
        <f t="shared" si="10"/>
        <v>0</v>
      </c>
      <c r="L65" s="84"/>
      <c r="M65" s="84"/>
      <c r="N65" s="85">
        <v>0</v>
      </c>
      <c r="O65" s="82"/>
      <c r="P65" s="82"/>
      <c r="Q65" s="160">
        <f t="shared" si="14"/>
        <v>0</v>
      </c>
      <c r="R65" s="82"/>
      <c r="S65" s="82"/>
      <c r="T65" s="160">
        <f t="shared" si="16"/>
        <v>0</v>
      </c>
      <c r="U65" s="82"/>
      <c r="V65" s="82"/>
      <c r="W65" s="160">
        <f t="shared" si="18"/>
        <v>0</v>
      </c>
      <c r="X65" s="82"/>
      <c r="Y65" s="82"/>
      <c r="Z65" s="160">
        <f t="shared" si="20"/>
        <v>0</v>
      </c>
      <c r="AA65" s="82"/>
      <c r="AB65" s="82"/>
      <c r="AC65" s="82">
        <f t="shared" si="114"/>
        <v>0</v>
      </c>
      <c r="AD65" s="82"/>
      <c r="AE65" s="82"/>
      <c r="AF65" s="160">
        <f t="shared" si="24"/>
        <v>0</v>
      </c>
      <c r="AG65" s="82"/>
      <c r="AH65" s="82"/>
      <c r="AI65" s="160">
        <f t="shared" si="26"/>
        <v>0</v>
      </c>
      <c r="AJ65" s="82"/>
      <c r="AK65" s="82"/>
      <c r="AL65" s="160">
        <f t="shared" si="28"/>
        <v>0</v>
      </c>
      <c r="AM65" s="82"/>
      <c r="AN65" s="82"/>
      <c r="AO65" s="160">
        <f t="shared" si="30"/>
        <v>0</v>
      </c>
      <c r="AP65" s="82"/>
      <c r="AQ65" s="82"/>
      <c r="AR65" s="160">
        <f t="shared" si="32"/>
        <v>0</v>
      </c>
      <c r="AS65" s="84"/>
      <c r="AT65" s="84"/>
      <c r="AU65" s="85">
        <v>0</v>
      </c>
      <c r="AV65" s="82"/>
      <c r="AW65" s="82"/>
      <c r="AX65" s="160">
        <f t="shared" si="36"/>
        <v>0</v>
      </c>
      <c r="AY65" s="82"/>
      <c r="AZ65" s="82"/>
      <c r="BA65" s="160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60"/>
        <v>0</v>
      </c>
      <c r="BO65" s="89">
        <f t="shared" si="160"/>
        <v>0</v>
      </c>
      <c r="BP65" s="89">
        <f t="shared" si="160"/>
        <v>0</v>
      </c>
      <c r="BQ65" s="84"/>
      <c r="BR65" s="84"/>
      <c r="BS65" s="85">
        <f t="shared" si="47"/>
        <v>0</v>
      </c>
      <c r="BT65" s="89">
        <f t="shared" si="161"/>
        <v>0</v>
      </c>
      <c r="BU65" s="89">
        <f t="shared" si="161"/>
        <v>0</v>
      </c>
      <c r="BV65" s="89">
        <f t="shared" si="161"/>
        <v>0</v>
      </c>
      <c r="BW65" s="82"/>
      <c r="BX65" s="82"/>
      <c r="BY65" s="85">
        <f t="shared" si="146"/>
        <v>0</v>
      </c>
      <c r="BZ65" s="82"/>
      <c r="CA65" s="82"/>
      <c r="CB65" s="85">
        <f t="shared" si="51"/>
        <v>0</v>
      </c>
      <c r="CC65" s="89">
        <f t="shared" si="162"/>
        <v>0</v>
      </c>
      <c r="CD65" s="89">
        <f t="shared" si="162"/>
        <v>0</v>
      </c>
      <c r="CE65" s="89">
        <f t="shared" si="162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22870000</v>
      </c>
      <c r="D66" s="104">
        <f>SUM(D67:D74)</f>
        <v>12870000</v>
      </c>
      <c r="E66" s="160">
        <f t="shared" si="6"/>
        <v>-10000000</v>
      </c>
      <c r="F66" s="104">
        <f>SUM(F67:F74)</f>
        <v>577500000</v>
      </c>
      <c r="G66" s="104">
        <f>SUM(G67:G74)</f>
        <v>109580000</v>
      </c>
      <c r="H66" s="160">
        <f t="shared" si="8"/>
        <v>-467920000</v>
      </c>
      <c r="I66" s="104">
        <f>SUM(I67:I74)</f>
        <v>0</v>
      </c>
      <c r="J66" s="104">
        <f>SUM(J67:J74)</f>
        <v>0</v>
      </c>
      <c r="K66" s="160">
        <f t="shared" si="10"/>
        <v>0</v>
      </c>
      <c r="L66" s="86">
        <v>0</v>
      </c>
      <c r="M66" s="86">
        <v>0</v>
      </c>
      <c r="N66" s="160">
        <v>0</v>
      </c>
      <c r="O66" s="104">
        <f>SUM(O67:O74)</f>
        <v>0</v>
      </c>
      <c r="P66" s="104">
        <f>SUM(P67:P74)</f>
        <v>0</v>
      </c>
      <c r="Q66" s="160">
        <f t="shared" si="14"/>
        <v>0</v>
      </c>
      <c r="R66" s="104">
        <f>SUM(R67:R74)</f>
        <v>0</v>
      </c>
      <c r="S66" s="104">
        <f>SUM(S67:S74)</f>
        <v>0</v>
      </c>
      <c r="T66" s="160">
        <f t="shared" si="16"/>
        <v>0</v>
      </c>
      <c r="U66" s="104">
        <f>SUM(U67:U74)</f>
        <v>0</v>
      </c>
      <c r="V66" s="104">
        <f>SUM(V67:V74)</f>
        <v>0</v>
      </c>
      <c r="W66" s="160">
        <f t="shared" si="18"/>
        <v>0</v>
      </c>
      <c r="X66" s="104">
        <f>SUM(X67:X74)</f>
        <v>0</v>
      </c>
      <c r="Y66" s="104">
        <f t="shared" ref="Y66:AG66" si="163">SUM(Y67:Y74)</f>
        <v>0</v>
      </c>
      <c r="Z66" s="160">
        <f t="shared" si="20"/>
        <v>0</v>
      </c>
      <c r="AA66" s="104">
        <f t="shared" si="163"/>
        <v>0</v>
      </c>
      <c r="AB66" s="104">
        <f t="shared" si="163"/>
        <v>0</v>
      </c>
      <c r="AC66" s="104">
        <f t="shared" si="114"/>
        <v>0</v>
      </c>
      <c r="AD66" s="104">
        <f t="shared" si="163"/>
        <v>0</v>
      </c>
      <c r="AE66" s="104">
        <f t="shared" si="163"/>
        <v>0</v>
      </c>
      <c r="AF66" s="160">
        <f t="shared" si="24"/>
        <v>0</v>
      </c>
      <c r="AG66" s="104">
        <f t="shared" si="163"/>
        <v>0</v>
      </c>
      <c r="AH66" s="104">
        <f>SUM(AH67:AH74)</f>
        <v>0</v>
      </c>
      <c r="AI66" s="160">
        <f t="shared" si="26"/>
        <v>0</v>
      </c>
      <c r="AJ66" s="104">
        <f>SUM(AJ67:AJ74)</f>
        <v>0</v>
      </c>
      <c r="AK66" s="104">
        <f>SUM(AK67:AK74)</f>
        <v>0</v>
      </c>
      <c r="AL66" s="160">
        <f t="shared" si="28"/>
        <v>0</v>
      </c>
      <c r="AM66" s="104">
        <f>SUM(AM67:AM74)</f>
        <v>0</v>
      </c>
      <c r="AN66" s="104">
        <f>SUM(AN67:AN74)</f>
        <v>0</v>
      </c>
      <c r="AO66" s="160">
        <f t="shared" si="30"/>
        <v>0</v>
      </c>
      <c r="AP66" s="104">
        <f>SUM(AP67:AP74)</f>
        <v>0</v>
      </c>
      <c r="AQ66" s="104">
        <f>SUM(AQ67:AQ74)</f>
        <v>0</v>
      </c>
      <c r="AR66" s="160">
        <f t="shared" si="32"/>
        <v>0</v>
      </c>
      <c r="AS66" s="86">
        <v>0</v>
      </c>
      <c r="AT66" s="86">
        <v>0</v>
      </c>
      <c r="AU66" s="160">
        <v>0</v>
      </c>
      <c r="AV66" s="104">
        <f t="shared" ref="AV66:BC66" si="164">SUM(AV67:AV74)</f>
        <v>0</v>
      </c>
      <c r="AW66" s="104">
        <f t="shared" si="164"/>
        <v>0</v>
      </c>
      <c r="AX66" s="160">
        <f t="shared" si="36"/>
        <v>0</v>
      </c>
      <c r="AY66" s="104">
        <f t="shared" si="164"/>
        <v>0</v>
      </c>
      <c r="AZ66" s="104">
        <f t="shared" si="164"/>
        <v>0</v>
      </c>
      <c r="BA66" s="160">
        <f t="shared" si="38"/>
        <v>0</v>
      </c>
      <c r="BB66" s="104">
        <f t="shared" si="164"/>
        <v>0</v>
      </c>
      <c r="BC66" s="104">
        <f t="shared" si="164"/>
        <v>0</v>
      </c>
      <c r="BD66" s="160">
        <f t="shared" si="40"/>
        <v>0</v>
      </c>
      <c r="BE66" s="86">
        <f t="shared" ref="BE66:BL66" si="165">SUM(BE67:BE74)</f>
        <v>0</v>
      </c>
      <c r="BF66" s="86">
        <f t="shared" si="165"/>
        <v>0</v>
      </c>
      <c r="BG66" s="160">
        <f t="shared" si="42"/>
        <v>0</v>
      </c>
      <c r="BH66" s="86">
        <f t="shared" si="165"/>
        <v>0</v>
      </c>
      <c r="BI66" s="86">
        <f t="shared" si="165"/>
        <v>0</v>
      </c>
      <c r="BJ66" s="160">
        <f t="shared" si="44"/>
        <v>0</v>
      </c>
      <c r="BK66" s="86">
        <f t="shared" si="165"/>
        <v>0</v>
      </c>
      <c r="BL66" s="86">
        <f t="shared" si="165"/>
        <v>0</v>
      </c>
      <c r="BM66" s="160">
        <f t="shared" si="74"/>
        <v>0</v>
      </c>
      <c r="BN66" s="88">
        <f t="shared" si="0"/>
        <v>600370000</v>
      </c>
      <c r="BO66" s="88">
        <f t="shared" si="0"/>
        <v>122450000</v>
      </c>
      <c r="BP66" s="88">
        <f t="shared" si="0"/>
        <v>-477920000</v>
      </c>
      <c r="BQ66" s="86">
        <f>SUM(BQ67:BQ74)</f>
        <v>0</v>
      </c>
      <c r="BR66" s="86">
        <f>SUM(BR67:BR74)</f>
        <v>0</v>
      </c>
      <c r="BS66" s="160">
        <f t="shared" si="47"/>
        <v>0</v>
      </c>
      <c r="BT66" s="88">
        <f t="shared" si="112"/>
        <v>0</v>
      </c>
      <c r="BU66" s="88">
        <f t="shared" si="112"/>
        <v>0</v>
      </c>
      <c r="BV66" s="88">
        <f t="shared" si="112"/>
        <v>0</v>
      </c>
      <c r="BW66" s="104">
        <f>SUM(BW67:BW74)</f>
        <v>0</v>
      </c>
      <c r="BX66" s="104">
        <f>SUM(BX67:BX74)</f>
        <v>0</v>
      </c>
      <c r="BY66" s="85">
        <f t="shared" si="146"/>
        <v>0</v>
      </c>
      <c r="BZ66" s="104">
        <f>SUM(BZ67:BZ74)</f>
        <v>0</v>
      </c>
      <c r="CA66" s="104">
        <f>SUM(CA67:CA74)</f>
        <v>0</v>
      </c>
      <c r="CB66" s="160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5">
        <f t="shared" si="78"/>
        <v>600370000</v>
      </c>
      <c r="CG66" s="88">
        <f t="shared" si="78"/>
        <v>122450000</v>
      </c>
      <c r="CH66" s="88">
        <f t="shared" si="78"/>
        <v>-477920000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0">
        <f t="shared" si="6"/>
        <v>0</v>
      </c>
      <c r="F67" s="82"/>
      <c r="G67" s="82"/>
      <c r="H67" s="160">
        <f t="shared" si="8"/>
        <v>0</v>
      </c>
      <c r="I67" s="82"/>
      <c r="J67" s="82"/>
      <c r="K67" s="160">
        <f t="shared" si="10"/>
        <v>0</v>
      </c>
      <c r="L67" s="82"/>
      <c r="M67" s="82"/>
      <c r="N67" s="107">
        <v>0</v>
      </c>
      <c r="O67" s="82"/>
      <c r="P67" s="82"/>
      <c r="Q67" s="160">
        <f t="shared" si="14"/>
        <v>0</v>
      </c>
      <c r="R67" s="82"/>
      <c r="S67" s="82"/>
      <c r="T67" s="160">
        <f t="shared" si="16"/>
        <v>0</v>
      </c>
      <c r="U67" s="82"/>
      <c r="V67" s="82"/>
      <c r="W67" s="160">
        <f t="shared" si="18"/>
        <v>0</v>
      </c>
      <c r="X67" s="82"/>
      <c r="Y67" s="82"/>
      <c r="Z67" s="160">
        <f t="shared" si="20"/>
        <v>0</v>
      </c>
      <c r="AA67" s="82"/>
      <c r="AB67" s="82"/>
      <c r="AC67" s="82">
        <f t="shared" si="114"/>
        <v>0</v>
      </c>
      <c r="AD67" s="82"/>
      <c r="AE67" s="82"/>
      <c r="AF67" s="160">
        <f t="shared" si="24"/>
        <v>0</v>
      </c>
      <c r="AG67" s="82"/>
      <c r="AH67" s="82"/>
      <c r="AI67" s="160">
        <f t="shared" si="26"/>
        <v>0</v>
      </c>
      <c r="AJ67" s="82"/>
      <c r="AK67" s="82"/>
      <c r="AL67" s="160">
        <f t="shared" si="28"/>
        <v>0</v>
      </c>
      <c r="AM67" s="82"/>
      <c r="AN67" s="82"/>
      <c r="AO67" s="160">
        <f t="shared" si="30"/>
        <v>0</v>
      </c>
      <c r="AP67" s="82"/>
      <c r="AQ67" s="82"/>
      <c r="AR67" s="160">
        <f t="shared" si="32"/>
        <v>0</v>
      </c>
      <c r="AS67" s="82"/>
      <c r="AT67" s="82"/>
      <c r="AU67" s="107">
        <v>0</v>
      </c>
      <c r="AV67" s="82"/>
      <c r="AW67" s="82"/>
      <c r="AX67" s="160">
        <f t="shared" si="36"/>
        <v>0</v>
      </c>
      <c r="AY67" s="82"/>
      <c r="AZ67" s="82"/>
      <c r="BA67" s="160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6">SUM(C67+F67+I67+L67+O67+R67+U67+X67+AA67+AD67+AG67+AJ67+AM67+AP67+AS67+AV67+AY67+BB67+BE67+BH67+BK67)</f>
        <v>0</v>
      </c>
      <c r="BO67" s="124">
        <f t="shared" si="166"/>
        <v>0</v>
      </c>
      <c r="BP67" s="124">
        <f t="shared" si="166"/>
        <v>0</v>
      </c>
      <c r="BQ67" s="384"/>
      <c r="BR67" s="384"/>
      <c r="BS67" s="107">
        <f t="shared" si="47"/>
        <v>0</v>
      </c>
      <c r="BT67" s="124">
        <f t="shared" ref="BT67:BV74" si="167">SUM(BQ67)</f>
        <v>0</v>
      </c>
      <c r="BU67" s="124">
        <f t="shared" si="167"/>
        <v>0</v>
      </c>
      <c r="BV67" s="124">
        <f t="shared" si="167"/>
        <v>0</v>
      </c>
      <c r="BW67" s="82"/>
      <c r="BX67" s="82"/>
      <c r="BY67" s="85">
        <f t="shared" si="146"/>
        <v>0</v>
      </c>
      <c r="BZ67" s="82"/>
      <c r="CA67" s="82"/>
      <c r="CB67" s="107">
        <f t="shared" si="51"/>
        <v>0</v>
      </c>
      <c r="CC67" s="124">
        <f t="shared" ref="CC67:CE74" si="168">SUM(BW67+BZ67)</f>
        <v>0</v>
      </c>
      <c r="CD67" s="124">
        <f t="shared" si="168"/>
        <v>0</v>
      </c>
      <c r="CE67" s="124">
        <f t="shared" si="168"/>
        <v>0</v>
      </c>
      <c r="CF67" s="89">
        <f t="shared" si="78"/>
        <v>0</v>
      </c>
      <c r="CG67" s="89">
        <f t="shared" si="78"/>
        <v>0</v>
      </c>
      <c r="CH67" s="89">
        <f t="shared" si="78"/>
        <v>0</v>
      </c>
    </row>
    <row r="68" spans="1:16320">
      <c r="A68" s="13">
        <v>59</v>
      </c>
      <c r="B68" s="2" t="s">
        <v>85</v>
      </c>
      <c r="C68" s="82"/>
      <c r="D68" s="82"/>
      <c r="E68" s="160">
        <f t="shared" si="6"/>
        <v>0</v>
      </c>
      <c r="F68" s="82"/>
      <c r="G68" s="82"/>
      <c r="H68" s="160">
        <f t="shared" si="8"/>
        <v>0</v>
      </c>
      <c r="I68" s="82"/>
      <c r="J68" s="82"/>
      <c r="K68" s="160">
        <f t="shared" si="10"/>
        <v>0</v>
      </c>
      <c r="L68" s="84"/>
      <c r="M68" s="84"/>
      <c r="N68" s="85">
        <v>0</v>
      </c>
      <c r="O68" s="82"/>
      <c r="P68" s="82"/>
      <c r="Q68" s="160">
        <f t="shared" si="14"/>
        <v>0</v>
      </c>
      <c r="R68" s="82"/>
      <c r="S68" s="82"/>
      <c r="T68" s="160">
        <f t="shared" si="16"/>
        <v>0</v>
      </c>
      <c r="U68" s="82"/>
      <c r="V68" s="82"/>
      <c r="W68" s="160">
        <f t="shared" si="18"/>
        <v>0</v>
      </c>
      <c r="X68" s="82"/>
      <c r="Y68" s="82"/>
      <c r="Z68" s="160">
        <f t="shared" si="20"/>
        <v>0</v>
      </c>
      <c r="AA68" s="82"/>
      <c r="AB68" s="82"/>
      <c r="AC68" s="82">
        <f t="shared" si="114"/>
        <v>0</v>
      </c>
      <c r="AD68" s="82"/>
      <c r="AE68" s="82"/>
      <c r="AF68" s="160">
        <f t="shared" si="24"/>
        <v>0</v>
      </c>
      <c r="AG68" s="82"/>
      <c r="AH68" s="82"/>
      <c r="AI68" s="160">
        <f t="shared" si="26"/>
        <v>0</v>
      </c>
      <c r="AJ68" s="82"/>
      <c r="AK68" s="82"/>
      <c r="AL68" s="160">
        <f t="shared" si="28"/>
        <v>0</v>
      </c>
      <c r="AM68" s="82"/>
      <c r="AN68" s="82"/>
      <c r="AO68" s="160">
        <f t="shared" si="30"/>
        <v>0</v>
      </c>
      <c r="AP68" s="82"/>
      <c r="AQ68" s="82"/>
      <c r="AR68" s="160">
        <f t="shared" si="32"/>
        <v>0</v>
      </c>
      <c r="AS68" s="84"/>
      <c r="AT68" s="84"/>
      <c r="AU68" s="85">
        <v>0</v>
      </c>
      <c r="AV68" s="82"/>
      <c r="AW68" s="82"/>
      <c r="AX68" s="160">
        <f t="shared" si="36"/>
        <v>0</v>
      </c>
      <c r="AY68" s="82"/>
      <c r="AZ68" s="82"/>
      <c r="BA68" s="160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6"/>
        <v>0</v>
      </c>
      <c r="BO68" s="89">
        <f t="shared" si="166"/>
        <v>0</v>
      </c>
      <c r="BP68" s="89">
        <f t="shared" si="166"/>
        <v>0</v>
      </c>
      <c r="BQ68" s="82"/>
      <c r="BR68" s="82"/>
      <c r="BS68" s="85">
        <f t="shared" si="47"/>
        <v>0</v>
      </c>
      <c r="BT68" s="89">
        <f t="shared" si="167"/>
        <v>0</v>
      </c>
      <c r="BU68" s="89">
        <f t="shared" si="167"/>
        <v>0</v>
      </c>
      <c r="BV68" s="89">
        <f t="shared" si="167"/>
        <v>0</v>
      </c>
      <c r="BW68" s="82"/>
      <c r="BX68" s="82"/>
      <c r="BY68" s="85">
        <f t="shared" si="146"/>
        <v>0</v>
      </c>
      <c r="BZ68" s="82"/>
      <c r="CA68" s="82"/>
      <c r="CB68" s="85">
        <f t="shared" si="51"/>
        <v>0</v>
      </c>
      <c r="CC68" s="89">
        <f t="shared" si="168"/>
        <v>0</v>
      </c>
      <c r="CD68" s="89">
        <f t="shared" si="168"/>
        <v>0</v>
      </c>
      <c r="CE68" s="89">
        <f t="shared" si="168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52" t="s">
        <v>269</v>
      </c>
      <c r="C69" s="82"/>
      <c r="D69" s="82"/>
      <c r="E69" s="160">
        <f t="shared" si="6"/>
        <v>0</v>
      </c>
      <c r="F69" s="82"/>
      <c r="G69" s="82"/>
      <c r="H69" s="160">
        <f t="shared" si="8"/>
        <v>0</v>
      </c>
      <c r="I69" s="82"/>
      <c r="J69" s="82"/>
      <c r="K69" s="160">
        <f t="shared" si="10"/>
        <v>0</v>
      </c>
      <c r="L69" s="84"/>
      <c r="M69" s="84"/>
      <c r="N69" s="85"/>
      <c r="O69" s="82"/>
      <c r="P69" s="82"/>
      <c r="Q69" s="160">
        <f t="shared" si="14"/>
        <v>0</v>
      </c>
      <c r="R69" s="82"/>
      <c r="S69" s="82"/>
      <c r="T69" s="160">
        <f t="shared" si="16"/>
        <v>0</v>
      </c>
      <c r="U69" s="82"/>
      <c r="V69" s="82"/>
      <c r="W69" s="160">
        <f t="shared" si="18"/>
        <v>0</v>
      </c>
      <c r="X69" s="82"/>
      <c r="Y69" s="82"/>
      <c r="Z69" s="160">
        <f t="shared" si="20"/>
        <v>0</v>
      </c>
      <c r="AA69" s="82"/>
      <c r="AB69" s="82"/>
      <c r="AC69" s="82"/>
      <c r="AD69" s="82"/>
      <c r="AE69" s="82"/>
      <c r="AF69" s="160">
        <f t="shared" si="24"/>
        <v>0</v>
      </c>
      <c r="AG69" s="82"/>
      <c r="AH69" s="82"/>
      <c r="AI69" s="160">
        <f t="shared" si="26"/>
        <v>0</v>
      </c>
      <c r="AJ69" s="82"/>
      <c r="AK69" s="82"/>
      <c r="AL69" s="160">
        <f t="shared" si="28"/>
        <v>0</v>
      </c>
      <c r="AM69" s="82"/>
      <c r="AN69" s="82"/>
      <c r="AO69" s="160">
        <f t="shared" si="30"/>
        <v>0</v>
      </c>
      <c r="AP69" s="82"/>
      <c r="AQ69" s="82"/>
      <c r="AR69" s="160">
        <f t="shared" si="32"/>
        <v>0</v>
      </c>
      <c r="AS69" s="84"/>
      <c r="AT69" s="84"/>
      <c r="AU69" s="85"/>
      <c r="AV69" s="82"/>
      <c r="AW69" s="82"/>
      <c r="AX69" s="160">
        <f t="shared" si="36"/>
        <v>0</v>
      </c>
      <c r="AY69" s="82"/>
      <c r="AZ69" s="82"/>
      <c r="BA69" s="160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6"/>
        <v>0</v>
      </c>
      <c r="BO69" s="89">
        <f t="shared" si="166"/>
        <v>0</v>
      </c>
      <c r="BP69" s="89">
        <f t="shared" si="166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6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84">
        <v>10000000</v>
      </c>
      <c r="D70" s="384">
        <v>0</v>
      </c>
      <c r="E70" s="160">
        <f t="shared" si="6"/>
        <v>-10000000</v>
      </c>
      <c r="F70" s="384">
        <v>556200000</v>
      </c>
      <c r="G70" s="384">
        <v>93060000</v>
      </c>
      <c r="H70" s="160">
        <f t="shared" si="8"/>
        <v>-463140000</v>
      </c>
      <c r="I70" s="82"/>
      <c r="J70" s="82"/>
      <c r="K70" s="160">
        <f t="shared" si="10"/>
        <v>0</v>
      </c>
      <c r="L70" s="84"/>
      <c r="M70" s="84"/>
      <c r="N70" s="85">
        <v>0</v>
      </c>
      <c r="O70" s="82"/>
      <c r="P70" s="82"/>
      <c r="Q70" s="160">
        <f t="shared" si="14"/>
        <v>0</v>
      </c>
      <c r="R70" s="82"/>
      <c r="S70" s="82"/>
      <c r="T70" s="160">
        <f t="shared" si="16"/>
        <v>0</v>
      </c>
      <c r="U70" s="82"/>
      <c r="V70" s="82"/>
      <c r="W70" s="160">
        <f t="shared" si="18"/>
        <v>0</v>
      </c>
      <c r="X70" s="82"/>
      <c r="Y70" s="82"/>
      <c r="Z70" s="160">
        <f t="shared" si="20"/>
        <v>0</v>
      </c>
      <c r="AA70" s="82"/>
      <c r="AB70" s="82"/>
      <c r="AC70" s="82">
        <f t="shared" si="114"/>
        <v>0</v>
      </c>
      <c r="AD70" s="82"/>
      <c r="AE70" s="82"/>
      <c r="AF70" s="160">
        <f t="shared" si="24"/>
        <v>0</v>
      </c>
      <c r="AG70" s="82"/>
      <c r="AH70" s="82"/>
      <c r="AI70" s="160">
        <f t="shared" si="26"/>
        <v>0</v>
      </c>
      <c r="AJ70" s="82">
        <v>0</v>
      </c>
      <c r="AK70" s="82">
        <v>0</v>
      </c>
      <c r="AL70" s="160">
        <f t="shared" si="28"/>
        <v>0</v>
      </c>
      <c r="AM70" s="82"/>
      <c r="AN70" s="82"/>
      <c r="AO70" s="160">
        <f t="shared" si="30"/>
        <v>0</v>
      </c>
      <c r="AP70" s="82"/>
      <c r="AQ70" s="82"/>
      <c r="AR70" s="160">
        <f t="shared" si="32"/>
        <v>0</v>
      </c>
      <c r="AS70" s="84"/>
      <c r="AT70" s="84"/>
      <c r="AU70" s="85">
        <v>0</v>
      </c>
      <c r="AV70" s="82"/>
      <c r="AW70" s="82"/>
      <c r="AX70" s="160">
        <f t="shared" si="36"/>
        <v>0</v>
      </c>
      <c r="AY70" s="82"/>
      <c r="AZ70" s="82"/>
      <c r="BA70" s="160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6"/>
        <v>566200000</v>
      </c>
      <c r="BO70" s="89">
        <f t="shared" si="166"/>
        <v>93060000</v>
      </c>
      <c r="BP70" s="89">
        <f t="shared" si="166"/>
        <v>-473140000</v>
      </c>
      <c r="BQ70" s="82"/>
      <c r="BR70" s="82"/>
      <c r="BS70" s="85">
        <f t="shared" si="47"/>
        <v>0</v>
      </c>
      <c r="BT70" s="89">
        <f t="shared" si="167"/>
        <v>0</v>
      </c>
      <c r="BU70" s="89">
        <f t="shared" si="167"/>
        <v>0</v>
      </c>
      <c r="BV70" s="89">
        <f t="shared" si="167"/>
        <v>0</v>
      </c>
      <c r="BW70" s="82"/>
      <c r="BX70" s="82"/>
      <c r="BY70" s="85">
        <f t="shared" si="146"/>
        <v>0</v>
      </c>
      <c r="BZ70" s="82"/>
      <c r="CA70" s="82"/>
      <c r="CB70" s="85">
        <f t="shared" si="51"/>
        <v>0</v>
      </c>
      <c r="CC70" s="89">
        <f t="shared" si="168"/>
        <v>0</v>
      </c>
      <c r="CD70" s="89">
        <f t="shared" si="168"/>
        <v>0</v>
      </c>
      <c r="CE70" s="89">
        <f t="shared" si="168"/>
        <v>0</v>
      </c>
      <c r="CF70" s="89">
        <f t="shared" si="78"/>
        <v>566200000</v>
      </c>
      <c r="CG70" s="89">
        <f t="shared" si="78"/>
        <v>93060000</v>
      </c>
      <c r="CH70" s="89">
        <f t="shared" si="78"/>
        <v>-473140000</v>
      </c>
    </row>
    <row r="71" spans="1:16320">
      <c r="A71" s="13">
        <v>61</v>
      </c>
      <c r="B71" s="15" t="s">
        <v>57</v>
      </c>
      <c r="C71" s="82"/>
      <c r="D71" s="82"/>
      <c r="E71" s="160">
        <f t="shared" si="6"/>
        <v>0</v>
      </c>
      <c r="F71" s="82"/>
      <c r="G71" s="82"/>
      <c r="H71" s="160">
        <f t="shared" si="8"/>
        <v>0</v>
      </c>
      <c r="I71" s="82"/>
      <c r="J71" s="82"/>
      <c r="K71" s="160">
        <f t="shared" si="10"/>
        <v>0</v>
      </c>
      <c r="L71" s="84"/>
      <c r="M71" s="84"/>
      <c r="N71" s="85">
        <v>0</v>
      </c>
      <c r="O71" s="82"/>
      <c r="P71" s="82"/>
      <c r="Q71" s="160">
        <f t="shared" si="14"/>
        <v>0</v>
      </c>
      <c r="R71" s="82"/>
      <c r="S71" s="82"/>
      <c r="T71" s="160">
        <f t="shared" si="16"/>
        <v>0</v>
      </c>
      <c r="U71" s="82"/>
      <c r="V71" s="82"/>
      <c r="W71" s="160">
        <f t="shared" si="18"/>
        <v>0</v>
      </c>
      <c r="X71" s="82"/>
      <c r="Y71" s="82"/>
      <c r="Z71" s="160">
        <f t="shared" si="20"/>
        <v>0</v>
      </c>
      <c r="AA71" s="82"/>
      <c r="AB71" s="82"/>
      <c r="AC71" s="82">
        <f t="shared" si="114"/>
        <v>0</v>
      </c>
      <c r="AD71" s="82"/>
      <c r="AE71" s="82"/>
      <c r="AF71" s="160">
        <f t="shared" si="24"/>
        <v>0</v>
      </c>
      <c r="AG71" s="82"/>
      <c r="AH71" s="82"/>
      <c r="AI71" s="160">
        <f t="shared" si="26"/>
        <v>0</v>
      </c>
      <c r="AJ71" s="82"/>
      <c r="AK71" s="82"/>
      <c r="AL71" s="160">
        <f t="shared" si="28"/>
        <v>0</v>
      </c>
      <c r="AM71" s="82"/>
      <c r="AN71" s="82"/>
      <c r="AO71" s="160">
        <f t="shared" si="30"/>
        <v>0</v>
      </c>
      <c r="AP71" s="82"/>
      <c r="AQ71" s="82"/>
      <c r="AR71" s="160">
        <f t="shared" si="32"/>
        <v>0</v>
      </c>
      <c r="AS71" s="84"/>
      <c r="AT71" s="84"/>
      <c r="AU71" s="85">
        <v>0</v>
      </c>
      <c r="AV71" s="82"/>
      <c r="AW71" s="82"/>
      <c r="AX71" s="160">
        <f t="shared" si="36"/>
        <v>0</v>
      </c>
      <c r="AY71" s="82"/>
      <c r="AZ71" s="82"/>
      <c r="BA71" s="160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6"/>
        <v>0</v>
      </c>
      <c r="BO71" s="89">
        <f t="shared" si="166"/>
        <v>0</v>
      </c>
      <c r="BP71" s="89">
        <f t="shared" si="166"/>
        <v>0</v>
      </c>
      <c r="BQ71" s="82"/>
      <c r="BR71" s="82"/>
      <c r="BS71" s="85">
        <f t="shared" si="47"/>
        <v>0</v>
      </c>
      <c r="BT71" s="89">
        <f t="shared" si="167"/>
        <v>0</v>
      </c>
      <c r="BU71" s="89">
        <f t="shared" si="167"/>
        <v>0</v>
      </c>
      <c r="BV71" s="89">
        <f t="shared" si="167"/>
        <v>0</v>
      </c>
      <c r="BW71" s="82"/>
      <c r="BX71" s="82"/>
      <c r="BY71" s="85">
        <f t="shared" si="146"/>
        <v>0</v>
      </c>
      <c r="BZ71" s="82"/>
      <c r="CA71" s="82"/>
      <c r="CB71" s="85">
        <f t="shared" si="51"/>
        <v>0</v>
      </c>
      <c r="CC71" s="89">
        <f t="shared" si="168"/>
        <v>0</v>
      </c>
      <c r="CD71" s="89">
        <f t="shared" si="168"/>
        <v>0</v>
      </c>
      <c r="CE71" s="89">
        <f t="shared" si="168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0">
        <f t="shared" ref="E72:E107" si="169">SUM(D72-C72)</f>
        <v>0</v>
      </c>
      <c r="F72" s="384"/>
      <c r="G72" s="384"/>
      <c r="H72" s="160">
        <f t="shared" ref="H72:H107" si="170">SUM(G72-F72)</f>
        <v>0</v>
      </c>
      <c r="I72" s="82"/>
      <c r="J72" s="82"/>
      <c r="K72" s="160">
        <f t="shared" ref="K72:K107" si="171">SUM(J72-I72)</f>
        <v>0</v>
      </c>
      <c r="L72" s="84"/>
      <c r="M72" s="84"/>
      <c r="N72" s="85">
        <v>0</v>
      </c>
      <c r="O72" s="82"/>
      <c r="P72" s="82"/>
      <c r="Q72" s="160">
        <f t="shared" ref="Q72:Q107" si="172">SUM(P72-O72)</f>
        <v>0</v>
      </c>
      <c r="R72" s="386">
        <v>0</v>
      </c>
      <c r="S72" s="386">
        <v>0</v>
      </c>
      <c r="T72" s="160">
        <f t="shared" ref="T72:T107" si="173">SUM(S72-R72)</f>
        <v>0</v>
      </c>
      <c r="U72" s="82"/>
      <c r="V72" s="82"/>
      <c r="W72" s="160">
        <f t="shared" ref="W72:W107" si="174">SUM(V72-U72)</f>
        <v>0</v>
      </c>
      <c r="X72" s="82"/>
      <c r="Y72" s="82"/>
      <c r="Z72" s="160">
        <f t="shared" ref="Z72:Z107" si="175">SUM(Y72-X72)</f>
        <v>0</v>
      </c>
      <c r="AA72" s="82"/>
      <c r="AB72" s="82"/>
      <c r="AC72" s="82">
        <f t="shared" si="114"/>
        <v>0</v>
      </c>
      <c r="AD72" s="82"/>
      <c r="AE72" s="82"/>
      <c r="AF72" s="160">
        <f t="shared" ref="AF72:AF107" si="176">SUM(AE72-AD72)</f>
        <v>0</v>
      </c>
      <c r="AG72" s="82"/>
      <c r="AH72" s="82"/>
      <c r="AI72" s="160">
        <f t="shared" ref="AI72:AI106" si="177">SUM(AH72-AG72)</f>
        <v>0</v>
      </c>
      <c r="AJ72" s="82"/>
      <c r="AK72" s="82"/>
      <c r="AL72" s="160">
        <f t="shared" ref="AL72:AL107" si="178">SUM(AK72-AJ72)</f>
        <v>0</v>
      </c>
      <c r="AM72" s="82"/>
      <c r="AN72" s="82"/>
      <c r="AO72" s="160">
        <f t="shared" ref="AO72:AO107" si="179">SUM(AN72-AM72)</f>
        <v>0</v>
      </c>
      <c r="AP72" s="82"/>
      <c r="AQ72" s="82"/>
      <c r="AR72" s="160">
        <f t="shared" ref="AR72:AR107" si="180">SUM(AQ72-AP72)</f>
        <v>0</v>
      </c>
      <c r="AS72" s="84"/>
      <c r="AT72" s="84"/>
      <c r="AU72" s="85">
        <v>0</v>
      </c>
      <c r="AV72" s="82"/>
      <c r="AW72" s="82"/>
      <c r="AX72" s="160">
        <f t="shared" ref="AX72:AX107" si="181">SUM(AW72-AV72)</f>
        <v>0</v>
      </c>
      <c r="AY72" s="82"/>
      <c r="AZ72" s="82"/>
      <c r="BA72" s="160">
        <f t="shared" ref="BA72:BA107" si="182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6"/>
        <v>0</v>
      </c>
      <c r="BO72" s="89">
        <f t="shared" si="166"/>
        <v>0</v>
      </c>
      <c r="BP72" s="89">
        <f t="shared" si="166"/>
        <v>0</v>
      </c>
      <c r="BQ72" s="82"/>
      <c r="BR72" s="82"/>
      <c r="BS72" s="85">
        <f t="shared" si="47"/>
        <v>0</v>
      </c>
      <c r="BT72" s="89">
        <f t="shared" si="167"/>
        <v>0</v>
      </c>
      <c r="BU72" s="89">
        <f t="shared" si="167"/>
        <v>0</v>
      </c>
      <c r="BV72" s="89">
        <f t="shared" si="167"/>
        <v>0</v>
      </c>
      <c r="BW72" s="82"/>
      <c r="BX72" s="82"/>
      <c r="BY72" s="85">
        <f t="shared" si="146"/>
        <v>0</v>
      </c>
      <c r="BZ72" s="82"/>
      <c r="CA72" s="82"/>
      <c r="CB72" s="85">
        <f t="shared" si="51"/>
        <v>0</v>
      </c>
      <c r="CC72" s="89">
        <f t="shared" si="168"/>
        <v>0</v>
      </c>
      <c r="CD72" s="89">
        <f t="shared" si="168"/>
        <v>0</v>
      </c>
      <c r="CE72" s="89">
        <f t="shared" si="168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0">
        <f t="shared" si="169"/>
        <v>0</v>
      </c>
      <c r="F73" s="82"/>
      <c r="G73" s="82"/>
      <c r="H73" s="160">
        <f t="shared" si="170"/>
        <v>0</v>
      </c>
      <c r="I73" s="82"/>
      <c r="J73" s="82"/>
      <c r="K73" s="160">
        <f t="shared" si="171"/>
        <v>0</v>
      </c>
      <c r="L73" s="84"/>
      <c r="M73" s="84"/>
      <c r="N73" s="85">
        <v>0</v>
      </c>
      <c r="O73" s="82"/>
      <c r="P73" s="82"/>
      <c r="Q73" s="160">
        <f t="shared" si="172"/>
        <v>0</v>
      </c>
      <c r="R73" s="82"/>
      <c r="S73" s="82"/>
      <c r="T73" s="160">
        <f t="shared" si="173"/>
        <v>0</v>
      </c>
      <c r="U73" s="82"/>
      <c r="V73" s="82"/>
      <c r="W73" s="160">
        <f t="shared" si="174"/>
        <v>0</v>
      </c>
      <c r="X73" s="82"/>
      <c r="Y73" s="82"/>
      <c r="Z73" s="160">
        <f t="shared" si="175"/>
        <v>0</v>
      </c>
      <c r="AA73" s="82"/>
      <c r="AB73" s="82"/>
      <c r="AC73" s="82">
        <f t="shared" si="114"/>
        <v>0</v>
      </c>
      <c r="AD73" s="82"/>
      <c r="AE73" s="82"/>
      <c r="AF73" s="160">
        <f t="shared" si="176"/>
        <v>0</v>
      </c>
      <c r="AG73" s="82"/>
      <c r="AH73" s="82"/>
      <c r="AI73" s="160">
        <f t="shared" si="177"/>
        <v>0</v>
      </c>
      <c r="AJ73" s="82"/>
      <c r="AK73" s="82"/>
      <c r="AL73" s="160">
        <f t="shared" si="178"/>
        <v>0</v>
      </c>
      <c r="AM73" s="82"/>
      <c r="AN73" s="82"/>
      <c r="AO73" s="160">
        <f t="shared" si="179"/>
        <v>0</v>
      </c>
      <c r="AP73" s="82"/>
      <c r="AQ73" s="82"/>
      <c r="AR73" s="160">
        <f t="shared" si="180"/>
        <v>0</v>
      </c>
      <c r="AS73" s="84"/>
      <c r="AT73" s="84"/>
      <c r="AU73" s="85">
        <v>0</v>
      </c>
      <c r="AV73" s="82"/>
      <c r="AW73" s="82"/>
      <c r="AX73" s="160">
        <f t="shared" si="181"/>
        <v>0</v>
      </c>
      <c r="AY73" s="82"/>
      <c r="AZ73" s="82"/>
      <c r="BA73" s="160">
        <f t="shared" si="182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6"/>
        <v>0</v>
      </c>
      <c r="BO73" s="89">
        <f t="shared" si="166"/>
        <v>0</v>
      </c>
      <c r="BP73" s="89">
        <f t="shared" si="166"/>
        <v>0</v>
      </c>
      <c r="BQ73" s="82"/>
      <c r="BR73" s="82"/>
      <c r="BS73" s="85">
        <f t="shared" si="47"/>
        <v>0</v>
      </c>
      <c r="BT73" s="89">
        <f t="shared" si="167"/>
        <v>0</v>
      </c>
      <c r="BU73" s="89">
        <f t="shared" si="167"/>
        <v>0</v>
      </c>
      <c r="BV73" s="89">
        <f t="shared" si="167"/>
        <v>0</v>
      </c>
      <c r="BW73" s="82"/>
      <c r="BX73" s="82"/>
      <c r="BY73" s="85">
        <f t="shared" si="146"/>
        <v>0</v>
      </c>
      <c r="BZ73" s="82"/>
      <c r="CA73" s="82"/>
      <c r="CB73" s="85">
        <f t="shared" si="51"/>
        <v>0</v>
      </c>
      <c r="CC73" s="89">
        <f t="shared" si="168"/>
        <v>0</v>
      </c>
      <c r="CD73" s="89">
        <f t="shared" si="168"/>
        <v>0</v>
      </c>
      <c r="CE73" s="89">
        <f t="shared" si="168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84">
        <v>12870000</v>
      </c>
      <c r="D74" s="384">
        <v>12870000</v>
      </c>
      <c r="E74" s="160">
        <f t="shared" si="169"/>
        <v>0</v>
      </c>
      <c r="F74" s="384">
        <v>21300000</v>
      </c>
      <c r="G74" s="384">
        <v>16520000</v>
      </c>
      <c r="H74" s="160">
        <f t="shared" si="170"/>
        <v>-4780000</v>
      </c>
      <c r="I74" s="82"/>
      <c r="J74" s="82"/>
      <c r="K74" s="160">
        <f t="shared" si="171"/>
        <v>0</v>
      </c>
      <c r="L74" s="84"/>
      <c r="M74" s="84"/>
      <c r="N74" s="85">
        <v>0</v>
      </c>
      <c r="O74" s="82"/>
      <c r="P74" s="82"/>
      <c r="Q74" s="160">
        <f t="shared" si="172"/>
        <v>0</v>
      </c>
      <c r="R74" s="82"/>
      <c r="S74" s="82"/>
      <c r="T74" s="160">
        <f t="shared" si="173"/>
        <v>0</v>
      </c>
      <c r="U74" s="82"/>
      <c r="V74" s="82"/>
      <c r="W74" s="160">
        <f t="shared" si="174"/>
        <v>0</v>
      </c>
      <c r="X74" s="82"/>
      <c r="Y74" s="82"/>
      <c r="Z74" s="160">
        <f t="shared" si="175"/>
        <v>0</v>
      </c>
      <c r="AA74" s="82"/>
      <c r="AB74" s="82"/>
      <c r="AC74" s="82">
        <f t="shared" si="114"/>
        <v>0</v>
      </c>
      <c r="AD74" s="82"/>
      <c r="AE74" s="82"/>
      <c r="AF74" s="160">
        <f t="shared" si="176"/>
        <v>0</v>
      </c>
      <c r="AG74" s="82"/>
      <c r="AH74" s="82"/>
      <c r="AI74" s="160">
        <f t="shared" si="177"/>
        <v>0</v>
      </c>
      <c r="AJ74" s="82"/>
      <c r="AK74" s="82"/>
      <c r="AL74" s="160">
        <f t="shared" si="178"/>
        <v>0</v>
      </c>
      <c r="AM74" s="82"/>
      <c r="AN74" s="82"/>
      <c r="AO74" s="160">
        <f t="shared" si="179"/>
        <v>0</v>
      </c>
      <c r="AP74" s="82"/>
      <c r="AQ74" s="82"/>
      <c r="AR74" s="160">
        <f t="shared" si="180"/>
        <v>0</v>
      </c>
      <c r="AS74" s="84"/>
      <c r="AT74" s="84"/>
      <c r="AU74" s="85">
        <v>0</v>
      </c>
      <c r="AV74" s="82"/>
      <c r="AW74" s="82"/>
      <c r="AX74" s="160">
        <f t="shared" si="181"/>
        <v>0</v>
      </c>
      <c r="AY74" s="82"/>
      <c r="AZ74" s="82"/>
      <c r="BA74" s="160">
        <f t="shared" si="182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6"/>
        <v>34170000</v>
      </c>
      <c r="BO74" s="89">
        <f t="shared" si="166"/>
        <v>29390000</v>
      </c>
      <c r="BP74" s="89">
        <f t="shared" si="166"/>
        <v>-4780000</v>
      </c>
      <c r="BQ74" s="82"/>
      <c r="BR74" s="82"/>
      <c r="BS74" s="85">
        <f t="shared" si="47"/>
        <v>0</v>
      </c>
      <c r="BT74" s="89">
        <f t="shared" si="167"/>
        <v>0</v>
      </c>
      <c r="BU74" s="89">
        <f t="shared" si="167"/>
        <v>0</v>
      </c>
      <c r="BV74" s="89">
        <f t="shared" si="167"/>
        <v>0</v>
      </c>
      <c r="BW74" s="82"/>
      <c r="BX74" s="82"/>
      <c r="BY74" s="85">
        <f t="shared" si="146"/>
        <v>0</v>
      </c>
      <c r="BZ74" s="82"/>
      <c r="CA74" s="82"/>
      <c r="CB74" s="85">
        <f t="shared" si="51"/>
        <v>0</v>
      </c>
      <c r="CC74" s="89">
        <f t="shared" si="168"/>
        <v>0</v>
      </c>
      <c r="CD74" s="89">
        <f t="shared" si="168"/>
        <v>0</v>
      </c>
      <c r="CE74" s="89">
        <f t="shared" si="168"/>
        <v>0</v>
      </c>
      <c r="CF74" s="89">
        <f t="shared" si="78"/>
        <v>34170000</v>
      </c>
      <c r="CG74" s="89">
        <f t="shared" si="78"/>
        <v>29390000</v>
      </c>
      <c r="CH74" s="89">
        <f t="shared" si="78"/>
        <v>-4780000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0">
        <f t="shared" si="169"/>
        <v>0</v>
      </c>
      <c r="F75" s="104">
        <f>SUM(F76:F77)</f>
        <v>0</v>
      </c>
      <c r="G75" s="104">
        <f>SUM(G76:G77)</f>
        <v>0</v>
      </c>
      <c r="H75" s="160">
        <f t="shared" si="170"/>
        <v>0</v>
      </c>
      <c r="I75" s="104">
        <f>SUM(I76:I77)</f>
        <v>0</v>
      </c>
      <c r="J75" s="104">
        <f>SUM(J76:J77)</f>
        <v>0</v>
      </c>
      <c r="K75" s="160">
        <f t="shared" si="171"/>
        <v>0</v>
      </c>
      <c r="L75" s="104">
        <f>SUM(L76:L78)</f>
        <v>11266756700</v>
      </c>
      <c r="M75" s="104">
        <f t="shared" ref="M75:N75" si="183">SUM(M76:M78)</f>
        <v>5247249644</v>
      </c>
      <c r="N75" s="104">
        <f t="shared" si="183"/>
        <v>-6019507056</v>
      </c>
      <c r="O75" s="104">
        <f>SUM(O76:O77)</f>
        <v>0</v>
      </c>
      <c r="P75" s="104">
        <f>SUM(P76:P77)</f>
        <v>0</v>
      </c>
      <c r="Q75" s="160">
        <f t="shared" si="172"/>
        <v>0</v>
      </c>
      <c r="R75" s="104">
        <f>SUM(R76:R77)</f>
        <v>0</v>
      </c>
      <c r="S75" s="104">
        <f>SUM(S76:S77)</f>
        <v>0</v>
      </c>
      <c r="T75" s="160">
        <f t="shared" si="173"/>
        <v>0</v>
      </c>
      <c r="U75" s="104">
        <f>SUM(U76:U77)</f>
        <v>0</v>
      </c>
      <c r="V75" s="104">
        <f>SUM(V76:V77)</f>
        <v>0</v>
      </c>
      <c r="W75" s="160">
        <f t="shared" si="174"/>
        <v>0</v>
      </c>
      <c r="X75" s="104">
        <f>SUM(X76:X77)</f>
        <v>0</v>
      </c>
      <c r="Y75" s="104">
        <f t="shared" ref="Y75:AD75" si="184">SUM(Y76:Y77)</f>
        <v>0</v>
      </c>
      <c r="Z75" s="160">
        <f t="shared" si="175"/>
        <v>0</v>
      </c>
      <c r="AA75" s="104">
        <f t="shared" si="184"/>
        <v>0</v>
      </c>
      <c r="AB75" s="104">
        <f t="shared" si="184"/>
        <v>0</v>
      </c>
      <c r="AC75" s="104">
        <f t="shared" si="114"/>
        <v>0</v>
      </c>
      <c r="AD75" s="104">
        <f t="shared" si="184"/>
        <v>0</v>
      </c>
      <c r="AE75" s="104">
        <f>SUM(AE76:AE77)</f>
        <v>0</v>
      </c>
      <c r="AF75" s="160">
        <f t="shared" si="176"/>
        <v>0</v>
      </c>
      <c r="AG75" s="104">
        <f>SUM(AG76:AG77)</f>
        <v>0</v>
      </c>
      <c r="AH75" s="104">
        <f>SUM(AH76:AH77)</f>
        <v>0</v>
      </c>
      <c r="AI75" s="160">
        <f t="shared" si="177"/>
        <v>0</v>
      </c>
      <c r="AJ75" s="104">
        <f>SUM(AJ76:AJ77)</f>
        <v>0</v>
      </c>
      <c r="AK75" s="104">
        <f>SUM(AK76:AK77)</f>
        <v>0</v>
      </c>
      <c r="AL75" s="160">
        <f t="shared" si="178"/>
        <v>0</v>
      </c>
      <c r="AM75" s="104">
        <f>SUM(AM76:AM77)</f>
        <v>0</v>
      </c>
      <c r="AN75" s="104">
        <f>SUM(AN76:AN77)</f>
        <v>0</v>
      </c>
      <c r="AO75" s="160">
        <f t="shared" si="179"/>
        <v>0</v>
      </c>
      <c r="AP75" s="104">
        <f>SUM(AP76:AP77)</f>
        <v>0</v>
      </c>
      <c r="AQ75" s="104">
        <f>SUM(AQ76:AQ77)</f>
        <v>0</v>
      </c>
      <c r="AR75" s="160">
        <f t="shared" si="180"/>
        <v>0</v>
      </c>
      <c r="AS75" s="86">
        <v>0</v>
      </c>
      <c r="AT75" s="86">
        <v>0</v>
      </c>
      <c r="AU75" s="160">
        <v>0</v>
      </c>
      <c r="AV75" s="104">
        <f t="shared" ref="AV75:BC75" si="185">SUM(AV76:AV77)</f>
        <v>0</v>
      </c>
      <c r="AW75" s="104">
        <f t="shared" si="185"/>
        <v>0</v>
      </c>
      <c r="AX75" s="160">
        <f t="shared" si="181"/>
        <v>0</v>
      </c>
      <c r="AY75" s="104">
        <f t="shared" si="185"/>
        <v>0</v>
      </c>
      <c r="AZ75" s="104">
        <f t="shared" si="185"/>
        <v>0</v>
      </c>
      <c r="BA75" s="160">
        <f t="shared" si="182"/>
        <v>0</v>
      </c>
      <c r="BB75" s="104">
        <f t="shared" si="185"/>
        <v>0</v>
      </c>
      <c r="BC75" s="104">
        <f t="shared" si="185"/>
        <v>0</v>
      </c>
      <c r="BD75" s="160">
        <f t="shared" ref="BD75:BD107" si="186">SUM(BC75-BB75)</f>
        <v>0</v>
      </c>
      <c r="BE75" s="86">
        <f t="shared" ref="BE75:BL75" si="187">SUM(BE76:BE77)</f>
        <v>0</v>
      </c>
      <c r="BF75" s="86">
        <f t="shared" si="187"/>
        <v>0</v>
      </c>
      <c r="BG75" s="160">
        <f t="shared" ref="BG75:BG107" si="188">SUM(BF75-BE75)</f>
        <v>0</v>
      </c>
      <c r="BH75" s="86">
        <f t="shared" si="187"/>
        <v>0</v>
      </c>
      <c r="BI75" s="86">
        <f t="shared" si="187"/>
        <v>0</v>
      </c>
      <c r="BJ75" s="160">
        <f t="shared" ref="BJ75:BJ107" si="189">SUM(BI75-BH75)</f>
        <v>0</v>
      </c>
      <c r="BK75" s="86">
        <f t="shared" si="187"/>
        <v>0</v>
      </c>
      <c r="BL75" s="86">
        <f t="shared" si="187"/>
        <v>0</v>
      </c>
      <c r="BM75" s="160">
        <f t="shared" si="74"/>
        <v>0</v>
      </c>
      <c r="BN75" s="88">
        <f t="shared" ref="BN75:BP107" si="190">SUM(C75+F75+I75+L75+O75+R75+U75+X75+AA75+AD75+AG75+AJ75+AM75+AP75+AS75+AV75+AY75+BB75+BE75+BH75+BK75)</f>
        <v>11266756700</v>
      </c>
      <c r="BO75" s="88">
        <f t="shared" si="190"/>
        <v>5247249644</v>
      </c>
      <c r="BP75" s="88">
        <f t="shared" si="190"/>
        <v>-6019507056</v>
      </c>
      <c r="BQ75" s="160">
        <f>+BQ76+BQ77+BQ78</f>
        <v>12730282700</v>
      </c>
      <c r="BR75" s="160">
        <f>+BR76+BR77+BR78</f>
        <v>6697941814</v>
      </c>
      <c r="BS75" s="160">
        <f t="shared" ref="BS75:BS107" si="191">SUM(BR75-BQ75)</f>
        <v>-6032340886</v>
      </c>
      <c r="BT75" s="88">
        <f t="shared" si="112"/>
        <v>12730282700</v>
      </c>
      <c r="BU75" s="88">
        <f t="shared" si="112"/>
        <v>6697941814</v>
      </c>
      <c r="BV75" s="88">
        <f t="shared" si="112"/>
        <v>-6032340886</v>
      </c>
      <c r="BW75" s="104">
        <f>SUM(BW76:BW77)</f>
        <v>0</v>
      </c>
      <c r="BX75" s="104">
        <f>SUM(BX76:BX77)</f>
        <v>0</v>
      </c>
      <c r="BY75" s="85">
        <f t="shared" si="146"/>
        <v>0</v>
      </c>
      <c r="BZ75" s="104">
        <f>SUM(BZ76:BZ77)</f>
        <v>0</v>
      </c>
      <c r="CA75" s="104">
        <f>SUM(CA76:CA77)</f>
        <v>0</v>
      </c>
      <c r="CB75" s="160">
        <f t="shared" ref="CB75:CB107" si="192">SUM(CA75-BZ75)</f>
        <v>0</v>
      </c>
      <c r="CC75" s="88">
        <f t="shared" ref="CC75:CE107" si="193">SUM(BW75+BZ75)</f>
        <v>0</v>
      </c>
      <c r="CD75" s="88">
        <f t="shared" si="193"/>
        <v>0</v>
      </c>
      <c r="CE75" s="88">
        <f t="shared" si="193"/>
        <v>0</v>
      </c>
      <c r="CF75" s="155">
        <f t="shared" ref="CF75:CH107" si="194">SUM(BN75+BT75+CC75)</f>
        <v>23997039400</v>
      </c>
      <c r="CG75" s="88">
        <f t="shared" si="194"/>
        <v>11945191458</v>
      </c>
      <c r="CH75" s="88">
        <f t="shared" si="194"/>
        <v>-12051847942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0">
        <f t="shared" si="169"/>
        <v>0</v>
      </c>
      <c r="F76" s="82"/>
      <c r="G76" s="82"/>
      <c r="H76" s="160">
        <f t="shared" si="170"/>
        <v>0</v>
      </c>
      <c r="I76" s="82"/>
      <c r="J76" s="82"/>
      <c r="K76" s="160">
        <f t="shared" si="171"/>
        <v>0</v>
      </c>
      <c r="L76" s="82"/>
      <c r="M76" s="82"/>
      <c r="N76" s="85"/>
      <c r="O76" s="82"/>
      <c r="P76" s="82"/>
      <c r="Q76" s="160">
        <f t="shared" si="172"/>
        <v>0</v>
      </c>
      <c r="R76" s="82"/>
      <c r="S76" s="82"/>
      <c r="T76" s="160">
        <f t="shared" si="173"/>
        <v>0</v>
      </c>
      <c r="U76" s="82"/>
      <c r="V76" s="82"/>
      <c r="W76" s="160">
        <f t="shared" si="174"/>
        <v>0</v>
      </c>
      <c r="X76" s="82"/>
      <c r="Y76" s="82"/>
      <c r="Z76" s="160">
        <f t="shared" si="175"/>
        <v>0</v>
      </c>
      <c r="AA76" s="82"/>
      <c r="AB76" s="82"/>
      <c r="AC76" s="82">
        <f t="shared" si="114"/>
        <v>0</v>
      </c>
      <c r="AD76" s="82"/>
      <c r="AE76" s="82"/>
      <c r="AF76" s="160">
        <f t="shared" si="176"/>
        <v>0</v>
      </c>
      <c r="AG76" s="82"/>
      <c r="AH76" s="82"/>
      <c r="AI76" s="160">
        <f t="shared" si="177"/>
        <v>0</v>
      </c>
      <c r="AJ76" s="82"/>
      <c r="AK76" s="82"/>
      <c r="AL76" s="160">
        <f t="shared" si="178"/>
        <v>0</v>
      </c>
      <c r="AM76" s="82"/>
      <c r="AN76" s="82"/>
      <c r="AO76" s="160">
        <f t="shared" si="179"/>
        <v>0</v>
      </c>
      <c r="AP76" s="82"/>
      <c r="AQ76" s="82"/>
      <c r="AR76" s="160">
        <f t="shared" si="180"/>
        <v>0</v>
      </c>
      <c r="AS76" s="84"/>
      <c r="AT76" s="84"/>
      <c r="AU76" s="85">
        <v>0</v>
      </c>
      <c r="AV76" s="82"/>
      <c r="AW76" s="82"/>
      <c r="AX76" s="160">
        <f t="shared" si="181"/>
        <v>0</v>
      </c>
      <c r="AY76" s="82"/>
      <c r="AZ76" s="82"/>
      <c r="BA76" s="160">
        <f t="shared" si="182"/>
        <v>0</v>
      </c>
      <c r="BB76" s="82"/>
      <c r="BC76" s="82"/>
      <c r="BD76" s="85">
        <f t="shared" si="186"/>
        <v>0</v>
      </c>
      <c r="BE76" s="84"/>
      <c r="BF76" s="84"/>
      <c r="BG76" s="85">
        <f t="shared" si="188"/>
        <v>0</v>
      </c>
      <c r="BH76" s="84"/>
      <c r="BI76" s="84"/>
      <c r="BJ76" s="85">
        <f t="shared" si="189"/>
        <v>0</v>
      </c>
      <c r="BK76" s="84"/>
      <c r="BL76" s="84"/>
      <c r="BM76" s="85">
        <f t="shared" ref="BM76:BM107" si="195">SUM(BL76-BK76)</f>
        <v>0</v>
      </c>
      <c r="BN76" s="89">
        <f t="shared" si="190"/>
        <v>0</v>
      </c>
      <c r="BO76" s="89">
        <f t="shared" si="190"/>
        <v>0</v>
      </c>
      <c r="BP76" s="89">
        <f t="shared" si="190"/>
        <v>0</v>
      </c>
      <c r="BQ76" s="82"/>
      <c r="BR76" s="82"/>
      <c r="BS76" s="85">
        <f t="shared" si="191"/>
        <v>0</v>
      </c>
      <c r="BT76" s="89">
        <f t="shared" ref="BT76:BV77" si="196">SUM(BQ76)</f>
        <v>0</v>
      </c>
      <c r="BU76" s="89">
        <f t="shared" si="196"/>
        <v>0</v>
      </c>
      <c r="BV76" s="89">
        <f t="shared" si="196"/>
        <v>0</v>
      </c>
      <c r="BW76" s="82"/>
      <c r="BX76" s="82"/>
      <c r="BY76" s="85">
        <f t="shared" si="146"/>
        <v>0</v>
      </c>
      <c r="BZ76" s="82"/>
      <c r="CA76" s="82"/>
      <c r="CB76" s="85">
        <f t="shared" si="192"/>
        <v>0</v>
      </c>
      <c r="CC76" s="89">
        <f t="shared" si="193"/>
        <v>0</v>
      </c>
      <c r="CD76" s="89">
        <f t="shared" si="193"/>
        <v>0</v>
      </c>
      <c r="CE76" s="89">
        <f t="shared" si="193"/>
        <v>0</v>
      </c>
      <c r="CF76" s="89">
        <f t="shared" si="194"/>
        <v>0</v>
      </c>
      <c r="CG76" s="89">
        <f t="shared" si="194"/>
        <v>0</v>
      </c>
      <c r="CH76" s="89">
        <f t="shared" si="194"/>
        <v>0</v>
      </c>
    </row>
    <row r="77" spans="1:16320">
      <c r="A77" s="13">
        <v>67</v>
      </c>
      <c r="B77" s="2" t="s">
        <v>260</v>
      </c>
      <c r="C77" s="82"/>
      <c r="D77" s="82"/>
      <c r="E77" s="160">
        <f t="shared" si="169"/>
        <v>0</v>
      </c>
      <c r="F77" s="82"/>
      <c r="G77" s="82"/>
      <c r="H77" s="160">
        <f t="shared" si="170"/>
        <v>0</v>
      </c>
      <c r="I77" s="82"/>
      <c r="J77" s="82"/>
      <c r="K77" s="160">
        <f t="shared" si="171"/>
        <v>0</v>
      </c>
      <c r="L77" s="82"/>
      <c r="M77" s="82"/>
      <c r="N77" s="85">
        <v>0</v>
      </c>
      <c r="O77" s="82"/>
      <c r="P77" s="82"/>
      <c r="Q77" s="160">
        <f t="shared" si="172"/>
        <v>0</v>
      </c>
      <c r="R77" s="82"/>
      <c r="S77" s="82"/>
      <c r="T77" s="160">
        <f t="shared" si="173"/>
        <v>0</v>
      </c>
      <c r="U77" s="82"/>
      <c r="V77" s="82"/>
      <c r="W77" s="160">
        <f t="shared" si="174"/>
        <v>0</v>
      </c>
      <c r="X77" s="82"/>
      <c r="Y77" s="82"/>
      <c r="Z77" s="160">
        <f t="shared" si="175"/>
        <v>0</v>
      </c>
      <c r="AA77" s="82"/>
      <c r="AB77" s="82"/>
      <c r="AC77" s="82">
        <f t="shared" si="114"/>
        <v>0</v>
      </c>
      <c r="AD77" s="82"/>
      <c r="AE77" s="82"/>
      <c r="AF77" s="160">
        <f t="shared" si="176"/>
        <v>0</v>
      </c>
      <c r="AG77" s="82"/>
      <c r="AH77" s="82"/>
      <c r="AI77" s="160">
        <f t="shared" si="177"/>
        <v>0</v>
      </c>
      <c r="AJ77" s="82"/>
      <c r="AK77" s="82"/>
      <c r="AL77" s="160">
        <f t="shared" si="178"/>
        <v>0</v>
      </c>
      <c r="AM77" s="82"/>
      <c r="AN77" s="82"/>
      <c r="AO77" s="160">
        <f t="shared" si="179"/>
        <v>0</v>
      </c>
      <c r="AP77" s="82"/>
      <c r="AQ77" s="82"/>
      <c r="AR77" s="160">
        <f t="shared" si="180"/>
        <v>0</v>
      </c>
      <c r="AS77" s="84"/>
      <c r="AT77" s="84"/>
      <c r="AU77" s="85">
        <v>0</v>
      </c>
      <c r="AV77" s="82"/>
      <c r="AW77" s="82"/>
      <c r="AX77" s="160">
        <f t="shared" si="181"/>
        <v>0</v>
      </c>
      <c r="AY77" s="82"/>
      <c r="AZ77" s="82"/>
      <c r="BA77" s="160">
        <f t="shared" si="182"/>
        <v>0</v>
      </c>
      <c r="BB77" s="82"/>
      <c r="BC77" s="82"/>
      <c r="BD77" s="85">
        <f t="shared" si="186"/>
        <v>0</v>
      </c>
      <c r="BE77" s="84"/>
      <c r="BF77" s="84"/>
      <c r="BG77" s="85">
        <f t="shared" si="188"/>
        <v>0</v>
      </c>
      <c r="BH77" s="84"/>
      <c r="BI77" s="84"/>
      <c r="BJ77" s="85">
        <f t="shared" si="189"/>
        <v>0</v>
      </c>
      <c r="BK77" s="84"/>
      <c r="BL77" s="84"/>
      <c r="BM77" s="85">
        <f t="shared" si="195"/>
        <v>0</v>
      </c>
      <c r="BN77" s="89">
        <f t="shared" si="190"/>
        <v>0</v>
      </c>
      <c r="BO77" s="89">
        <f t="shared" si="190"/>
        <v>0</v>
      </c>
      <c r="BP77" s="89">
        <f t="shared" si="190"/>
        <v>0</v>
      </c>
      <c r="BQ77" s="82"/>
      <c r="BR77" s="82"/>
      <c r="BS77" s="85">
        <f t="shared" si="191"/>
        <v>0</v>
      </c>
      <c r="BT77" s="89">
        <f t="shared" si="196"/>
        <v>0</v>
      </c>
      <c r="BU77" s="89">
        <f t="shared" si="196"/>
        <v>0</v>
      </c>
      <c r="BV77" s="89">
        <f t="shared" si="196"/>
        <v>0</v>
      </c>
      <c r="BW77" s="82"/>
      <c r="BX77" s="82"/>
      <c r="BY77" s="85">
        <f t="shared" si="146"/>
        <v>0</v>
      </c>
      <c r="BZ77" s="82"/>
      <c r="CA77" s="82"/>
      <c r="CB77" s="85">
        <f t="shared" si="192"/>
        <v>0</v>
      </c>
      <c r="CC77" s="89">
        <f t="shared" si="193"/>
        <v>0</v>
      </c>
      <c r="CD77" s="89">
        <f t="shared" si="193"/>
        <v>0</v>
      </c>
      <c r="CE77" s="89">
        <f t="shared" si="193"/>
        <v>0</v>
      </c>
      <c r="CF77" s="89">
        <f t="shared" si="194"/>
        <v>0</v>
      </c>
      <c r="CG77" s="89">
        <f t="shared" si="194"/>
        <v>0</v>
      </c>
      <c r="CH77" s="89">
        <f t="shared" si="194"/>
        <v>0</v>
      </c>
    </row>
    <row r="78" spans="1:16320">
      <c r="A78" s="13"/>
      <c r="B78" s="352" t="s">
        <v>270</v>
      </c>
      <c r="C78" s="82"/>
      <c r="D78" s="82"/>
      <c r="E78" s="160">
        <f t="shared" si="169"/>
        <v>0</v>
      </c>
      <c r="F78" s="82"/>
      <c r="G78" s="82"/>
      <c r="H78" s="160">
        <f t="shared" si="170"/>
        <v>0</v>
      </c>
      <c r="I78" s="82"/>
      <c r="J78" s="82"/>
      <c r="K78" s="160">
        <f t="shared" si="171"/>
        <v>0</v>
      </c>
      <c r="L78" s="384">
        <v>11266756700</v>
      </c>
      <c r="M78" s="384">
        <v>5247249644</v>
      </c>
      <c r="N78" s="85">
        <f>M78-L78</f>
        <v>-6019507056</v>
      </c>
      <c r="O78" s="82"/>
      <c r="P78" s="82"/>
      <c r="Q78" s="160">
        <f t="shared" si="172"/>
        <v>0</v>
      </c>
      <c r="R78" s="82"/>
      <c r="S78" s="82"/>
      <c r="T78" s="160">
        <f t="shared" si="173"/>
        <v>0</v>
      </c>
      <c r="U78" s="82"/>
      <c r="V78" s="82"/>
      <c r="W78" s="160">
        <f t="shared" si="174"/>
        <v>0</v>
      </c>
      <c r="X78" s="82"/>
      <c r="Y78" s="82"/>
      <c r="Z78" s="160">
        <f t="shared" si="175"/>
        <v>0</v>
      </c>
      <c r="AA78" s="82"/>
      <c r="AB78" s="82"/>
      <c r="AC78" s="82"/>
      <c r="AD78" s="82"/>
      <c r="AE78" s="82"/>
      <c r="AF78" s="160">
        <f t="shared" si="176"/>
        <v>0</v>
      </c>
      <c r="AG78" s="82"/>
      <c r="AH78" s="82"/>
      <c r="AI78" s="160">
        <f t="shared" si="177"/>
        <v>0</v>
      </c>
      <c r="AJ78" s="82"/>
      <c r="AK78" s="82"/>
      <c r="AL78" s="160">
        <f t="shared" si="178"/>
        <v>0</v>
      </c>
      <c r="AM78" s="82"/>
      <c r="AN78" s="82"/>
      <c r="AO78" s="160">
        <f t="shared" si="179"/>
        <v>0</v>
      </c>
      <c r="AP78" s="82"/>
      <c r="AQ78" s="82"/>
      <c r="AR78" s="160">
        <f t="shared" si="180"/>
        <v>0</v>
      </c>
      <c r="AS78" s="84"/>
      <c r="AT78" s="84"/>
      <c r="AU78" s="85"/>
      <c r="AV78" s="82"/>
      <c r="AW78" s="82"/>
      <c r="AX78" s="160">
        <f t="shared" si="181"/>
        <v>0</v>
      </c>
      <c r="AY78" s="82"/>
      <c r="AZ78" s="82"/>
      <c r="BA78" s="160">
        <f t="shared" si="182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90"/>
        <v>11266756700</v>
      </c>
      <c r="BO78" s="89">
        <f t="shared" si="190"/>
        <v>5247249644</v>
      </c>
      <c r="BP78" s="89">
        <f t="shared" si="190"/>
        <v>-6019507056</v>
      </c>
      <c r="BQ78" s="82">
        <v>12730282700</v>
      </c>
      <c r="BR78" s="82">
        <v>6697941814</v>
      </c>
      <c r="BS78" s="85"/>
      <c r="BT78" s="89"/>
      <c r="BU78" s="89"/>
      <c r="BV78" s="89"/>
      <c r="BW78" s="82"/>
      <c r="BX78" s="82"/>
      <c r="BY78" s="85">
        <f t="shared" si="146"/>
        <v>0</v>
      </c>
      <c r="BZ78" s="82"/>
      <c r="CA78" s="82"/>
      <c r="CB78" s="85"/>
      <c r="CC78" s="89"/>
      <c r="CD78" s="89"/>
      <c r="CE78" s="89"/>
      <c r="CF78" s="89">
        <f t="shared" si="194"/>
        <v>11266756700</v>
      </c>
      <c r="CG78" s="89">
        <f t="shared" si="194"/>
        <v>5247249644</v>
      </c>
      <c r="CH78" s="89">
        <f t="shared" si="194"/>
        <v>-6019507056</v>
      </c>
    </row>
    <row r="79" spans="1:16320">
      <c r="A79" s="55">
        <v>68</v>
      </c>
      <c r="B79" s="56" t="s">
        <v>62</v>
      </c>
      <c r="C79" s="115">
        <f>SUM(C80:C86)</f>
        <v>350098800</v>
      </c>
      <c r="D79" s="115">
        <f>SUM(D80:D86)</f>
        <v>342744659.04000002</v>
      </c>
      <c r="E79" s="160">
        <f t="shared" si="169"/>
        <v>-7354140.9599999785</v>
      </c>
      <c r="F79" s="115">
        <f>SUM(F80:F86)</f>
        <v>3347327400</v>
      </c>
      <c r="G79" s="115">
        <f t="shared" ref="G79:BC79" si="197">SUM(G80:G86)</f>
        <v>3010370000</v>
      </c>
      <c r="H79" s="160">
        <f t="shared" si="170"/>
        <v>-336957400</v>
      </c>
      <c r="I79" s="115">
        <f t="shared" si="197"/>
        <v>281101000</v>
      </c>
      <c r="J79" s="115">
        <f t="shared" si="197"/>
        <v>273561000</v>
      </c>
      <c r="K79" s="160">
        <f t="shared" si="171"/>
        <v>-7540000</v>
      </c>
      <c r="L79" s="115">
        <f t="shared" si="197"/>
        <v>11266756700</v>
      </c>
      <c r="M79" s="115">
        <f t="shared" si="197"/>
        <v>5885229828.3599997</v>
      </c>
      <c r="N79" s="115">
        <f t="shared" si="197"/>
        <v>-3790796271.6400003</v>
      </c>
      <c r="O79" s="115">
        <f t="shared" si="197"/>
        <v>1479910900</v>
      </c>
      <c r="P79" s="115">
        <f t="shared" si="197"/>
        <v>1428713800</v>
      </c>
      <c r="Q79" s="160">
        <f t="shared" si="172"/>
        <v>-51197100</v>
      </c>
      <c r="R79" s="115">
        <f t="shared" si="197"/>
        <v>650252100</v>
      </c>
      <c r="S79" s="115">
        <f t="shared" si="197"/>
        <v>627811800</v>
      </c>
      <c r="T79" s="160">
        <f t="shared" si="173"/>
        <v>-22440300</v>
      </c>
      <c r="U79" s="115">
        <f t="shared" si="197"/>
        <v>136963000</v>
      </c>
      <c r="V79" s="115">
        <f t="shared" si="197"/>
        <v>105520400</v>
      </c>
      <c r="W79" s="160">
        <f t="shared" si="174"/>
        <v>-31442600</v>
      </c>
      <c r="X79" s="115">
        <f t="shared" si="197"/>
        <v>101172800</v>
      </c>
      <c r="Y79" s="115">
        <f t="shared" si="197"/>
        <v>98368000</v>
      </c>
      <c r="Z79" s="160">
        <f t="shared" si="175"/>
        <v>-2804800</v>
      </c>
      <c r="AA79" s="115">
        <f t="shared" si="197"/>
        <v>50326400</v>
      </c>
      <c r="AB79" s="115">
        <f t="shared" si="197"/>
        <v>47236400</v>
      </c>
      <c r="AC79" s="115">
        <f t="shared" si="197"/>
        <v>3090000</v>
      </c>
      <c r="AD79" s="115">
        <f t="shared" si="197"/>
        <v>48159400</v>
      </c>
      <c r="AE79" s="115">
        <f t="shared" si="197"/>
        <v>48756800</v>
      </c>
      <c r="AF79" s="160">
        <f t="shared" si="176"/>
        <v>597400</v>
      </c>
      <c r="AG79" s="115">
        <f t="shared" si="197"/>
        <v>57279200</v>
      </c>
      <c r="AH79" s="115">
        <f t="shared" si="197"/>
        <v>52938400</v>
      </c>
      <c r="AI79" s="160">
        <f t="shared" si="177"/>
        <v>-4340800</v>
      </c>
      <c r="AJ79" s="115">
        <f t="shared" si="197"/>
        <v>71577200</v>
      </c>
      <c r="AK79" s="115">
        <f t="shared" si="197"/>
        <v>73686400</v>
      </c>
      <c r="AL79" s="160">
        <f t="shared" si="178"/>
        <v>2109200</v>
      </c>
      <c r="AM79" s="115">
        <f t="shared" si="197"/>
        <v>36108400</v>
      </c>
      <c r="AN79" s="115">
        <f t="shared" si="197"/>
        <v>36715600</v>
      </c>
      <c r="AO79" s="160">
        <f t="shared" si="179"/>
        <v>607200</v>
      </c>
      <c r="AP79" s="115">
        <f t="shared" si="197"/>
        <v>42176000</v>
      </c>
      <c r="AQ79" s="115">
        <f t="shared" si="197"/>
        <v>41656000</v>
      </c>
      <c r="AR79" s="160">
        <f t="shared" si="180"/>
        <v>-520000</v>
      </c>
      <c r="AS79" s="115">
        <f t="shared" si="197"/>
        <v>0</v>
      </c>
      <c r="AT79" s="115">
        <f t="shared" si="197"/>
        <v>0</v>
      </c>
      <c r="AU79" s="115">
        <f t="shared" si="197"/>
        <v>0</v>
      </c>
      <c r="AV79" s="115">
        <f t="shared" si="197"/>
        <v>136384900</v>
      </c>
      <c r="AW79" s="115">
        <f t="shared" si="197"/>
        <v>102662900</v>
      </c>
      <c r="AX79" s="160">
        <f t="shared" si="181"/>
        <v>-33722000</v>
      </c>
      <c r="AY79" s="115">
        <f t="shared" si="197"/>
        <v>213226800</v>
      </c>
      <c r="AZ79" s="115">
        <f t="shared" si="197"/>
        <v>213876800</v>
      </c>
      <c r="BA79" s="160">
        <f t="shared" si="182"/>
        <v>650000</v>
      </c>
      <c r="BB79" s="115">
        <f t="shared" si="197"/>
        <v>289769600</v>
      </c>
      <c r="BC79" s="115">
        <f t="shared" si="197"/>
        <v>291250800</v>
      </c>
      <c r="BD79" s="115">
        <f t="shared" ref="BD79" si="198">SUM(BD80:BD86)</f>
        <v>1481200</v>
      </c>
      <c r="BE79" s="115">
        <f t="shared" ref="BE79:BM79" si="199">SUM(BE80:BE86)</f>
        <v>0</v>
      </c>
      <c r="BF79" s="115">
        <f t="shared" si="199"/>
        <v>0</v>
      </c>
      <c r="BG79" s="115">
        <f t="shared" si="199"/>
        <v>0</v>
      </c>
      <c r="BH79" s="115">
        <f t="shared" si="199"/>
        <v>334553000</v>
      </c>
      <c r="BI79" s="115">
        <f t="shared" si="199"/>
        <v>276785200</v>
      </c>
      <c r="BJ79" s="115">
        <f t="shared" si="199"/>
        <v>-57767800</v>
      </c>
      <c r="BK79" s="115">
        <f t="shared" si="199"/>
        <v>16741700</v>
      </c>
      <c r="BL79" s="115">
        <f t="shared" si="199"/>
        <v>11741700</v>
      </c>
      <c r="BM79" s="115">
        <f t="shared" si="199"/>
        <v>-5000000</v>
      </c>
      <c r="BN79" s="89">
        <f t="shared" si="190"/>
        <v>18909885300</v>
      </c>
      <c r="BO79" s="88">
        <f t="shared" si="190"/>
        <v>12969626487.4</v>
      </c>
      <c r="BP79" s="88">
        <f t="shared" si="190"/>
        <v>-4343348212.6000004</v>
      </c>
      <c r="BQ79" s="115">
        <f t="shared" ref="BQ79:BR79" si="200">SUM(BQ80:BQ86)</f>
        <v>12730282700</v>
      </c>
      <c r="BR79" s="115">
        <f t="shared" si="200"/>
        <v>7349768662.5799999</v>
      </c>
      <c r="BS79" s="160">
        <f t="shared" si="191"/>
        <v>-5380514037.4200001</v>
      </c>
      <c r="BT79" s="88">
        <f t="shared" si="112"/>
        <v>12730282700</v>
      </c>
      <c r="BU79" s="88">
        <f t="shared" si="112"/>
        <v>7349768662.5799999</v>
      </c>
      <c r="BV79" s="88">
        <f t="shared" si="112"/>
        <v>-5380514037.4200001</v>
      </c>
      <c r="BW79" s="115">
        <f>SUM(BW80:BW86)</f>
        <v>655991000</v>
      </c>
      <c r="BX79" s="115">
        <f>SUM(BX80:BX86)</f>
        <v>745443696.66999996</v>
      </c>
      <c r="BY79" s="85">
        <f t="shared" si="146"/>
        <v>89452696.669999957</v>
      </c>
      <c r="BZ79" s="104">
        <f>SUM(BZ80:BZ86)</f>
        <v>6414500</v>
      </c>
      <c r="CA79" s="104">
        <f>SUM(CA80:CA86)</f>
        <v>4147500</v>
      </c>
      <c r="CB79" s="160">
        <f t="shared" si="192"/>
        <v>-2267000</v>
      </c>
      <c r="CC79" s="88">
        <f t="shared" si="193"/>
        <v>662405500</v>
      </c>
      <c r="CD79" s="88">
        <f t="shared" si="193"/>
        <v>749591196.66999996</v>
      </c>
      <c r="CE79" s="88">
        <f t="shared" si="193"/>
        <v>87185696.669999957</v>
      </c>
      <c r="CF79" s="155">
        <f t="shared" si="194"/>
        <v>32302573500</v>
      </c>
      <c r="CG79" s="88">
        <f t="shared" si="194"/>
        <v>21068986346.649998</v>
      </c>
      <c r="CH79" s="88">
        <f t="shared" si="194"/>
        <v>-9636676553.3500004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0">
        <f t="shared" si="169"/>
        <v>0</v>
      </c>
      <c r="F80" s="82"/>
      <c r="G80" s="82"/>
      <c r="H80" s="160">
        <f t="shared" si="170"/>
        <v>0</v>
      </c>
      <c r="I80" s="82"/>
      <c r="J80" s="82"/>
      <c r="K80" s="160">
        <f t="shared" si="171"/>
        <v>0</v>
      </c>
      <c r="L80" s="386"/>
      <c r="M80" s="384"/>
      <c r="N80" s="85">
        <f>M80-L80</f>
        <v>0</v>
      </c>
      <c r="O80" s="82"/>
      <c r="P80" s="82"/>
      <c r="Q80" s="160">
        <f t="shared" si="172"/>
        <v>0</v>
      </c>
      <c r="R80" s="82"/>
      <c r="S80" s="82"/>
      <c r="T80" s="160">
        <f t="shared" si="173"/>
        <v>0</v>
      </c>
      <c r="U80" s="82"/>
      <c r="V80" s="82"/>
      <c r="W80" s="160">
        <f t="shared" si="174"/>
        <v>0</v>
      </c>
      <c r="X80" s="82"/>
      <c r="Y80" s="82"/>
      <c r="Z80" s="160">
        <f t="shared" si="175"/>
        <v>0</v>
      </c>
      <c r="AA80" s="82"/>
      <c r="AB80" s="82"/>
      <c r="AC80" s="82">
        <f t="shared" si="114"/>
        <v>0</v>
      </c>
      <c r="AD80" s="82"/>
      <c r="AE80" s="82"/>
      <c r="AF80" s="160">
        <f t="shared" si="176"/>
        <v>0</v>
      </c>
      <c r="AG80" s="82"/>
      <c r="AH80" s="82"/>
      <c r="AI80" s="160">
        <f t="shared" si="177"/>
        <v>0</v>
      </c>
      <c r="AJ80" s="82"/>
      <c r="AK80" s="82"/>
      <c r="AL80" s="160">
        <f t="shared" si="178"/>
        <v>0</v>
      </c>
      <c r="AM80" s="82"/>
      <c r="AN80" s="82"/>
      <c r="AO80" s="160">
        <f t="shared" si="179"/>
        <v>0</v>
      </c>
      <c r="AP80" s="82"/>
      <c r="AQ80" s="82"/>
      <c r="AR80" s="160">
        <f t="shared" si="180"/>
        <v>0</v>
      </c>
      <c r="AS80" s="84"/>
      <c r="AT80" s="84"/>
      <c r="AU80" s="85">
        <v>0</v>
      </c>
      <c r="AV80" s="82"/>
      <c r="AW80" s="82"/>
      <c r="AX80" s="160">
        <f t="shared" si="181"/>
        <v>0</v>
      </c>
      <c r="AY80" s="82"/>
      <c r="AZ80" s="82"/>
      <c r="BA80" s="160">
        <f t="shared" si="182"/>
        <v>0</v>
      </c>
      <c r="BB80" s="82"/>
      <c r="BC80" s="82"/>
      <c r="BD80" s="85">
        <f t="shared" si="186"/>
        <v>0</v>
      </c>
      <c r="BE80" s="84"/>
      <c r="BF80" s="84"/>
      <c r="BG80" s="85">
        <f t="shared" si="188"/>
        <v>0</v>
      </c>
      <c r="BH80" s="84"/>
      <c r="BI80" s="84"/>
      <c r="BJ80" s="85">
        <f t="shared" si="189"/>
        <v>0</v>
      </c>
      <c r="BK80" s="84"/>
      <c r="BL80" s="84"/>
      <c r="BM80" s="85">
        <f t="shared" si="195"/>
        <v>0</v>
      </c>
      <c r="BN80" s="89">
        <f t="shared" si="190"/>
        <v>0</v>
      </c>
      <c r="BO80" s="89">
        <f t="shared" si="190"/>
        <v>0</v>
      </c>
      <c r="BP80" s="89">
        <f t="shared" si="190"/>
        <v>0</v>
      </c>
      <c r="BQ80" s="388"/>
      <c r="BR80" s="387"/>
      <c r="BS80" s="85">
        <f t="shared" si="191"/>
        <v>0</v>
      </c>
      <c r="BT80" s="89">
        <f t="shared" ref="BT80:BV93" si="201">SUM(BQ80)</f>
        <v>0</v>
      </c>
      <c r="BU80" s="89">
        <f t="shared" si="201"/>
        <v>0</v>
      </c>
      <c r="BV80" s="89">
        <f t="shared" si="201"/>
        <v>0</v>
      </c>
      <c r="BW80" s="384">
        <v>57108100</v>
      </c>
      <c r="BX80" s="384">
        <v>146560720.41999999</v>
      </c>
      <c r="BY80" s="85">
        <f t="shared" si="146"/>
        <v>89452620.419999987</v>
      </c>
      <c r="BZ80" s="82"/>
      <c r="CA80" s="82"/>
      <c r="CB80" s="85">
        <f t="shared" si="192"/>
        <v>0</v>
      </c>
      <c r="CC80" s="89">
        <f t="shared" si="193"/>
        <v>57108100</v>
      </c>
      <c r="CD80" s="89">
        <f t="shared" si="193"/>
        <v>146560720.41999999</v>
      </c>
      <c r="CE80" s="89">
        <f t="shared" si="193"/>
        <v>89452620.419999987</v>
      </c>
      <c r="CF80" s="89">
        <f>SUM(BN80+BT80+CC80)</f>
        <v>57108100</v>
      </c>
      <c r="CG80" s="89">
        <f t="shared" si="194"/>
        <v>146560720.41999999</v>
      </c>
      <c r="CH80" s="89">
        <f t="shared" si="194"/>
        <v>89452620.419999987</v>
      </c>
    </row>
    <row r="81" spans="1:16320">
      <c r="A81" s="13">
        <v>70</v>
      </c>
      <c r="B81" s="15" t="s">
        <v>63</v>
      </c>
      <c r="C81" s="82">
        <v>0</v>
      </c>
      <c r="D81" s="82">
        <v>1055859.04</v>
      </c>
      <c r="E81" s="160">
        <f t="shared" si="169"/>
        <v>1055859.04</v>
      </c>
      <c r="F81" s="394">
        <v>0</v>
      </c>
      <c r="G81" s="394">
        <v>0</v>
      </c>
      <c r="H81" s="160">
        <f t="shared" si="170"/>
        <v>0</v>
      </c>
      <c r="I81" s="384">
        <v>10400000</v>
      </c>
      <c r="J81" s="386">
        <v>3360000</v>
      </c>
      <c r="K81" s="160">
        <f t="shared" si="171"/>
        <v>-7040000</v>
      </c>
      <c r="L81" s="82"/>
      <c r="M81" s="82"/>
      <c r="N81" s="107">
        <v>0</v>
      </c>
      <c r="O81" s="82"/>
      <c r="P81" s="82"/>
      <c r="Q81" s="160">
        <f t="shared" si="172"/>
        <v>0</v>
      </c>
      <c r="R81" s="82"/>
      <c r="S81" s="82"/>
      <c r="T81" s="160">
        <f t="shared" si="173"/>
        <v>0</v>
      </c>
      <c r="U81" s="82"/>
      <c r="V81" s="82"/>
      <c r="W81" s="160">
        <f t="shared" si="174"/>
        <v>0</v>
      </c>
      <c r="X81" s="82"/>
      <c r="Y81" s="82"/>
      <c r="Z81" s="160">
        <f t="shared" si="175"/>
        <v>0</v>
      </c>
      <c r="AA81" s="82"/>
      <c r="AB81" s="82"/>
      <c r="AC81" s="82">
        <f t="shared" si="114"/>
        <v>0</v>
      </c>
      <c r="AD81" s="82"/>
      <c r="AE81" s="82"/>
      <c r="AF81" s="160">
        <f t="shared" si="176"/>
        <v>0</v>
      </c>
      <c r="AG81" s="82"/>
      <c r="AH81" s="82"/>
      <c r="AI81" s="160">
        <f t="shared" si="177"/>
        <v>0</v>
      </c>
      <c r="AJ81" s="82"/>
      <c r="AK81" s="82"/>
      <c r="AL81" s="160">
        <f t="shared" si="178"/>
        <v>0</v>
      </c>
      <c r="AM81" s="82"/>
      <c r="AN81" s="82"/>
      <c r="AO81" s="160">
        <f t="shared" si="179"/>
        <v>0</v>
      </c>
      <c r="AP81" s="82"/>
      <c r="AQ81" s="82"/>
      <c r="AR81" s="160">
        <f t="shared" si="180"/>
        <v>0</v>
      </c>
      <c r="AS81" s="82"/>
      <c r="AT81" s="82"/>
      <c r="AU81" s="107">
        <v>0</v>
      </c>
      <c r="AV81" s="82"/>
      <c r="AW81" s="82"/>
      <c r="AX81" s="160">
        <f t="shared" si="181"/>
        <v>0</v>
      </c>
      <c r="AY81" s="82"/>
      <c r="AZ81" s="82"/>
      <c r="BA81" s="160">
        <f t="shared" si="182"/>
        <v>0</v>
      </c>
      <c r="BB81" s="82"/>
      <c r="BC81" s="82"/>
      <c r="BD81" s="107">
        <f t="shared" si="186"/>
        <v>0</v>
      </c>
      <c r="BE81" s="82"/>
      <c r="BF81" s="82"/>
      <c r="BG81" s="107">
        <f t="shared" si="188"/>
        <v>0</v>
      </c>
      <c r="BH81" s="82"/>
      <c r="BI81" s="82"/>
      <c r="BJ81" s="107">
        <f t="shared" si="189"/>
        <v>0</v>
      </c>
      <c r="BK81" s="82"/>
      <c r="BL81" s="82"/>
      <c r="BM81" s="107">
        <f t="shared" si="195"/>
        <v>0</v>
      </c>
      <c r="BN81" s="124">
        <f t="shared" si="190"/>
        <v>10400000</v>
      </c>
      <c r="BO81" s="124">
        <f t="shared" si="190"/>
        <v>4415859.04</v>
      </c>
      <c r="BP81" s="124">
        <f t="shared" si="190"/>
        <v>-5984140.96</v>
      </c>
      <c r="BQ81" s="82"/>
      <c r="BR81" s="82"/>
      <c r="BS81" s="107">
        <f t="shared" si="191"/>
        <v>0</v>
      </c>
      <c r="BT81" s="124">
        <f t="shared" si="201"/>
        <v>0</v>
      </c>
      <c r="BU81" s="124">
        <f t="shared" si="201"/>
        <v>0</v>
      </c>
      <c r="BV81" s="124">
        <f t="shared" si="201"/>
        <v>0</v>
      </c>
      <c r="BW81" s="82"/>
      <c r="BX81" s="82"/>
      <c r="BY81" s="85">
        <f t="shared" si="146"/>
        <v>0</v>
      </c>
      <c r="BZ81" s="82">
        <v>2267000</v>
      </c>
      <c r="CA81" s="82"/>
      <c r="CB81" s="107">
        <f t="shared" si="192"/>
        <v>-2267000</v>
      </c>
      <c r="CC81" s="124">
        <f t="shared" si="193"/>
        <v>2267000</v>
      </c>
      <c r="CD81" s="124">
        <f t="shared" si="193"/>
        <v>0</v>
      </c>
      <c r="CE81" s="124">
        <f t="shared" si="193"/>
        <v>-2267000</v>
      </c>
      <c r="CF81" s="89">
        <f t="shared" si="194"/>
        <v>12667000</v>
      </c>
      <c r="CG81" s="89">
        <f t="shared" si="194"/>
        <v>4415859.04</v>
      </c>
      <c r="CH81" s="89">
        <f t="shared" si="194"/>
        <v>-8251140.96</v>
      </c>
    </row>
    <row r="82" spans="1:16320">
      <c r="A82" s="13">
        <v>71</v>
      </c>
      <c r="B82" s="15" t="s">
        <v>76</v>
      </c>
      <c r="C82" s="82"/>
      <c r="D82" s="82"/>
      <c r="E82" s="160">
        <f t="shared" si="169"/>
        <v>0</v>
      </c>
      <c r="F82" s="82"/>
      <c r="G82" s="82"/>
      <c r="H82" s="160">
        <f t="shared" si="170"/>
        <v>0</v>
      </c>
      <c r="I82" s="82"/>
      <c r="J82" s="82"/>
      <c r="K82" s="160">
        <f t="shared" si="171"/>
        <v>0</v>
      </c>
      <c r="L82" s="82">
        <v>1590730600</v>
      </c>
      <c r="M82" s="82"/>
      <c r="N82" s="107">
        <v>0</v>
      </c>
      <c r="O82" s="82"/>
      <c r="P82" s="82"/>
      <c r="Q82" s="160">
        <f t="shared" si="172"/>
        <v>0</v>
      </c>
      <c r="R82" s="82"/>
      <c r="S82" s="82"/>
      <c r="T82" s="160">
        <f t="shared" si="173"/>
        <v>0</v>
      </c>
      <c r="U82" s="82"/>
      <c r="V82" s="82"/>
      <c r="W82" s="160">
        <f t="shared" si="174"/>
        <v>0</v>
      </c>
      <c r="X82" s="82"/>
      <c r="Y82" s="82"/>
      <c r="Z82" s="160">
        <f t="shared" si="175"/>
        <v>0</v>
      </c>
      <c r="AA82" s="82"/>
      <c r="AB82" s="82"/>
      <c r="AC82" s="82">
        <f t="shared" si="114"/>
        <v>0</v>
      </c>
      <c r="AD82" s="82"/>
      <c r="AE82" s="82"/>
      <c r="AF82" s="160">
        <f t="shared" si="176"/>
        <v>0</v>
      </c>
      <c r="AG82" s="82"/>
      <c r="AH82" s="82"/>
      <c r="AI82" s="160">
        <f t="shared" si="177"/>
        <v>0</v>
      </c>
      <c r="AJ82" s="82"/>
      <c r="AK82" s="82"/>
      <c r="AL82" s="160">
        <f t="shared" si="178"/>
        <v>0</v>
      </c>
      <c r="AM82" s="82"/>
      <c r="AN82" s="82"/>
      <c r="AO82" s="160">
        <f t="shared" si="179"/>
        <v>0</v>
      </c>
      <c r="AP82" s="82"/>
      <c r="AQ82" s="82"/>
      <c r="AR82" s="160">
        <f t="shared" si="180"/>
        <v>0</v>
      </c>
      <c r="AS82" s="82"/>
      <c r="AT82" s="82"/>
      <c r="AU82" s="107">
        <v>0</v>
      </c>
      <c r="AV82" s="82"/>
      <c r="AW82" s="82"/>
      <c r="AX82" s="160">
        <f t="shared" si="181"/>
        <v>0</v>
      </c>
      <c r="AY82" s="82"/>
      <c r="AZ82" s="82"/>
      <c r="BA82" s="160">
        <f t="shared" si="182"/>
        <v>0</v>
      </c>
      <c r="BB82" s="82"/>
      <c r="BC82" s="82"/>
      <c r="BD82" s="107">
        <f t="shared" si="186"/>
        <v>0</v>
      </c>
      <c r="BE82" s="82"/>
      <c r="BF82" s="82"/>
      <c r="BG82" s="107">
        <f t="shared" si="188"/>
        <v>0</v>
      </c>
      <c r="BH82" s="82"/>
      <c r="BI82" s="82"/>
      <c r="BJ82" s="107">
        <f t="shared" si="189"/>
        <v>0</v>
      </c>
      <c r="BK82" s="82"/>
      <c r="BL82" s="82"/>
      <c r="BM82" s="107">
        <f t="shared" si="195"/>
        <v>0</v>
      </c>
      <c r="BN82" s="124">
        <f t="shared" si="190"/>
        <v>1590730600</v>
      </c>
      <c r="BO82" s="124">
        <f t="shared" si="190"/>
        <v>0</v>
      </c>
      <c r="BP82" s="124">
        <f t="shared" si="190"/>
        <v>0</v>
      </c>
      <c r="BQ82" s="384">
        <v>1590730600</v>
      </c>
      <c r="BR82" s="386"/>
      <c r="BS82" s="107">
        <f t="shared" si="191"/>
        <v>-1590730600</v>
      </c>
      <c r="BT82" s="124">
        <f t="shared" si="201"/>
        <v>1590730600</v>
      </c>
      <c r="BU82" s="124">
        <f t="shared" si="201"/>
        <v>0</v>
      </c>
      <c r="BV82" s="124">
        <f t="shared" si="201"/>
        <v>-1590730600</v>
      </c>
      <c r="BW82" s="384">
        <v>598882900</v>
      </c>
      <c r="BX82" s="386">
        <v>598882976.25</v>
      </c>
      <c r="BY82" s="85">
        <f t="shared" si="146"/>
        <v>76.25</v>
      </c>
      <c r="BZ82" s="387">
        <v>4147500</v>
      </c>
      <c r="CA82" s="387">
        <v>4147500</v>
      </c>
      <c r="CB82" s="107">
        <f t="shared" si="192"/>
        <v>0</v>
      </c>
      <c r="CC82" s="124">
        <f t="shared" si="193"/>
        <v>603030400</v>
      </c>
      <c r="CD82" s="124">
        <f t="shared" si="193"/>
        <v>603030476.25</v>
      </c>
      <c r="CE82" s="124">
        <f t="shared" si="193"/>
        <v>76.25</v>
      </c>
      <c r="CF82" s="89">
        <f t="shared" si="194"/>
        <v>3784491600</v>
      </c>
      <c r="CG82" s="89">
        <f t="shared" si="194"/>
        <v>603030476.25</v>
      </c>
      <c r="CH82" s="89">
        <f t="shared" si="194"/>
        <v>-1590730523.75</v>
      </c>
    </row>
    <row r="83" spans="1:16320">
      <c r="A83" s="13">
        <v>72</v>
      </c>
      <c r="B83" s="15" t="s">
        <v>175</v>
      </c>
      <c r="C83" s="82"/>
      <c r="D83" s="82"/>
      <c r="E83" s="160">
        <f t="shared" si="169"/>
        <v>0</v>
      </c>
      <c r="F83" s="82"/>
      <c r="G83" s="82"/>
      <c r="H83" s="160">
        <f t="shared" si="170"/>
        <v>0</v>
      </c>
      <c r="I83" s="82"/>
      <c r="J83" s="82"/>
      <c r="K83" s="160">
        <f t="shared" si="171"/>
        <v>0</v>
      </c>
      <c r="L83" s="82"/>
      <c r="M83" s="82"/>
      <c r="N83" s="107">
        <v>0</v>
      </c>
      <c r="O83" s="82"/>
      <c r="P83" s="82"/>
      <c r="Q83" s="160">
        <f t="shared" si="172"/>
        <v>0</v>
      </c>
      <c r="R83" s="82"/>
      <c r="S83" s="82"/>
      <c r="T83" s="160">
        <f t="shared" si="173"/>
        <v>0</v>
      </c>
      <c r="U83" s="82"/>
      <c r="V83" s="82"/>
      <c r="W83" s="160">
        <f t="shared" si="174"/>
        <v>0</v>
      </c>
      <c r="X83" s="82"/>
      <c r="Y83" s="82"/>
      <c r="Z83" s="160">
        <f t="shared" si="175"/>
        <v>0</v>
      </c>
      <c r="AA83" s="82"/>
      <c r="AB83" s="82"/>
      <c r="AC83" s="82">
        <f t="shared" si="114"/>
        <v>0</v>
      </c>
      <c r="AD83" s="82"/>
      <c r="AE83" s="82"/>
      <c r="AF83" s="160">
        <f t="shared" si="176"/>
        <v>0</v>
      </c>
      <c r="AG83" s="82"/>
      <c r="AH83" s="82"/>
      <c r="AI83" s="160">
        <f t="shared" si="177"/>
        <v>0</v>
      </c>
      <c r="AJ83" s="82"/>
      <c r="AK83" s="82"/>
      <c r="AL83" s="160">
        <f t="shared" si="178"/>
        <v>0</v>
      </c>
      <c r="AM83" s="82"/>
      <c r="AN83" s="82"/>
      <c r="AO83" s="160">
        <f t="shared" si="179"/>
        <v>0</v>
      </c>
      <c r="AP83" s="82"/>
      <c r="AQ83" s="82"/>
      <c r="AR83" s="160">
        <f t="shared" si="180"/>
        <v>0</v>
      </c>
      <c r="AS83" s="84"/>
      <c r="AT83" s="84"/>
      <c r="AU83" s="85">
        <v>0</v>
      </c>
      <c r="AV83" s="82"/>
      <c r="AW83" s="82"/>
      <c r="AX83" s="160">
        <f t="shared" si="181"/>
        <v>0</v>
      </c>
      <c r="AY83" s="82"/>
      <c r="AZ83" s="82"/>
      <c r="BA83" s="160">
        <f t="shared" si="182"/>
        <v>0</v>
      </c>
      <c r="BB83" s="82"/>
      <c r="BC83" s="82"/>
      <c r="BD83" s="85">
        <f t="shared" si="186"/>
        <v>0</v>
      </c>
      <c r="BE83" s="84"/>
      <c r="BF83" s="84"/>
      <c r="BG83" s="85">
        <f t="shared" si="188"/>
        <v>0</v>
      </c>
      <c r="BH83" s="84"/>
      <c r="BI83" s="84"/>
      <c r="BJ83" s="85">
        <f t="shared" si="189"/>
        <v>0</v>
      </c>
      <c r="BK83" s="84"/>
      <c r="BL83" s="84"/>
      <c r="BM83" s="85">
        <f t="shared" si="195"/>
        <v>0</v>
      </c>
      <c r="BN83" s="89">
        <f t="shared" si="190"/>
        <v>0</v>
      </c>
      <c r="BO83" s="89">
        <f t="shared" si="190"/>
        <v>0</v>
      </c>
      <c r="BP83" s="89">
        <f t="shared" si="190"/>
        <v>0</v>
      </c>
      <c r="BQ83" s="82"/>
      <c r="BR83" s="82"/>
      <c r="BS83" s="85">
        <f t="shared" si="191"/>
        <v>0</v>
      </c>
      <c r="BT83" s="89">
        <f t="shared" si="201"/>
        <v>0</v>
      </c>
      <c r="BU83" s="89">
        <f t="shared" si="201"/>
        <v>0</v>
      </c>
      <c r="BV83" s="89">
        <f t="shared" si="201"/>
        <v>0</v>
      </c>
      <c r="BW83" s="82"/>
      <c r="BX83" s="82"/>
      <c r="BY83" s="85">
        <f t="shared" si="146"/>
        <v>0</v>
      </c>
      <c r="BZ83" s="82"/>
      <c r="CA83" s="82"/>
      <c r="CB83" s="85">
        <f t="shared" si="192"/>
        <v>0</v>
      </c>
      <c r="CC83" s="89">
        <f t="shared" si="193"/>
        <v>0</v>
      </c>
      <c r="CD83" s="89">
        <f t="shared" si="193"/>
        <v>0</v>
      </c>
      <c r="CE83" s="89">
        <f t="shared" si="193"/>
        <v>0</v>
      </c>
      <c r="CF83" s="89">
        <f t="shared" si="194"/>
        <v>0</v>
      </c>
      <c r="CG83" s="89">
        <f t="shared" si="194"/>
        <v>0</v>
      </c>
      <c r="CH83" s="89">
        <f t="shared" si="194"/>
        <v>0</v>
      </c>
    </row>
    <row r="84" spans="1:16320">
      <c r="A84" s="13">
        <v>73</v>
      </c>
      <c r="B84" s="15" t="s">
        <v>65</v>
      </c>
      <c r="C84" s="82"/>
      <c r="D84" s="82"/>
      <c r="E84" s="160">
        <f t="shared" si="169"/>
        <v>0</v>
      </c>
      <c r="F84" s="82"/>
      <c r="G84" s="82"/>
      <c r="H84" s="160">
        <f t="shared" si="170"/>
        <v>0</v>
      </c>
      <c r="I84" s="82"/>
      <c r="J84" s="82"/>
      <c r="K84" s="160">
        <f t="shared" si="171"/>
        <v>0</v>
      </c>
      <c r="L84" s="82"/>
      <c r="M84" s="82"/>
      <c r="N84" s="107">
        <v>0</v>
      </c>
      <c r="O84" s="82"/>
      <c r="P84" s="82"/>
      <c r="Q84" s="160">
        <f t="shared" si="172"/>
        <v>0</v>
      </c>
      <c r="R84" s="82"/>
      <c r="S84" s="82"/>
      <c r="T84" s="160">
        <f t="shared" si="173"/>
        <v>0</v>
      </c>
      <c r="U84" s="82"/>
      <c r="V84" s="82"/>
      <c r="W84" s="160">
        <f t="shared" si="174"/>
        <v>0</v>
      </c>
      <c r="X84" s="82"/>
      <c r="Y84" s="82"/>
      <c r="Z84" s="160">
        <f t="shared" si="175"/>
        <v>0</v>
      </c>
      <c r="AA84" s="82"/>
      <c r="AB84" s="82"/>
      <c r="AC84" s="82">
        <f t="shared" si="114"/>
        <v>0</v>
      </c>
      <c r="AD84" s="82"/>
      <c r="AE84" s="82"/>
      <c r="AF84" s="160">
        <f t="shared" si="176"/>
        <v>0</v>
      </c>
      <c r="AG84" s="82"/>
      <c r="AH84" s="82"/>
      <c r="AI84" s="160">
        <f t="shared" si="177"/>
        <v>0</v>
      </c>
      <c r="AJ84" s="82"/>
      <c r="AK84" s="82"/>
      <c r="AL84" s="160">
        <f t="shared" si="178"/>
        <v>0</v>
      </c>
      <c r="AM84" s="82"/>
      <c r="AN84" s="82"/>
      <c r="AO84" s="160">
        <f t="shared" si="179"/>
        <v>0</v>
      </c>
      <c r="AP84" s="82"/>
      <c r="AQ84" s="82"/>
      <c r="AR84" s="160">
        <f t="shared" si="180"/>
        <v>0</v>
      </c>
      <c r="AS84" s="84"/>
      <c r="AT84" s="84"/>
      <c r="AU84" s="85">
        <v>0</v>
      </c>
      <c r="AV84" s="82"/>
      <c r="AW84" s="82"/>
      <c r="AX84" s="160">
        <f t="shared" si="181"/>
        <v>0</v>
      </c>
      <c r="AY84" s="82"/>
      <c r="AZ84" s="82"/>
      <c r="BA84" s="160">
        <f t="shared" si="182"/>
        <v>0</v>
      </c>
      <c r="BB84" s="82"/>
      <c r="BC84" s="82"/>
      <c r="BD84" s="85">
        <f t="shared" si="186"/>
        <v>0</v>
      </c>
      <c r="BE84" s="84"/>
      <c r="BF84" s="84"/>
      <c r="BG84" s="85">
        <f t="shared" si="188"/>
        <v>0</v>
      </c>
      <c r="BH84" s="84"/>
      <c r="BI84" s="84"/>
      <c r="BJ84" s="85">
        <f t="shared" si="189"/>
        <v>0</v>
      </c>
      <c r="BK84" s="84"/>
      <c r="BL84" s="84"/>
      <c r="BM84" s="85">
        <f t="shared" si="195"/>
        <v>0</v>
      </c>
      <c r="BN84" s="89">
        <f t="shared" si="190"/>
        <v>0</v>
      </c>
      <c r="BO84" s="89">
        <f t="shared" si="190"/>
        <v>0</v>
      </c>
      <c r="BP84" s="89">
        <f t="shared" si="190"/>
        <v>0</v>
      </c>
      <c r="BQ84" s="82"/>
      <c r="BR84" s="82"/>
      <c r="BS84" s="85">
        <f t="shared" si="191"/>
        <v>0</v>
      </c>
      <c r="BT84" s="89">
        <f t="shared" si="201"/>
        <v>0</v>
      </c>
      <c r="BU84" s="89">
        <f t="shared" si="201"/>
        <v>0</v>
      </c>
      <c r="BV84" s="89">
        <f t="shared" si="201"/>
        <v>0</v>
      </c>
      <c r="BW84" s="82"/>
      <c r="BX84" s="82"/>
      <c r="BY84" s="85">
        <f t="shared" si="146"/>
        <v>0</v>
      </c>
      <c r="BZ84" s="82"/>
      <c r="CA84" s="82"/>
      <c r="CB84" s="85">
        <f t="shared" si="192"/>
        <v>0</v>
      </c>
      <c r="CC84" s="89">
        <f t="shared" si="193"/>
        <v>0</v>
      </c>
      <c r="CD84" s="89">
        <f t="shared" si="193"/>
        <v>0</v>
      </c>
      <c r="CE84" s="89">
        <f t="shared" si="193"/>
        <v>0</v>
      </c>
      <c r="CF84" s="89">
        <f t="shared" si="194"/>
        <v>0</v>
      </c>
      <c r="CG84" s="89">
        <f t="shared" si="194"/>
        <v>0</v>
      </c>
      <c r="CH84" s="89">
        <f t="shared" si="194"/>
        <v>0</v>
      </c>
    </row>
    <row r="85" spans="1:16320">
      <c r="A85" s="13">
        <v>74</v>
      </c>
      <c r="B85" s="15" t="s">
        <v>66</v>
      </c>
      <c r="C85" s="82"/>
      <c r="D85" s="82"/>
      <c r="E85" s="160">
        <f t="shared" si="169"/>
        <v>0</v>
      </c>
      <c r="F85" s="82"/>
      <c r="G85" s="82"/>
      <c r="H85" s="160">
        <f t="shared" si="170"/>
        <v>0</v>
      </c>
      <c r="I85" s="82"/>
      <c r="J85" s="82"/>
      <c r="K85" s="160">
        <f t="shared" si="171"/>
        <v>0</v>
      </c>
      <c r="L85" s="82"/>
      <c r="M85" s="82"/>
      <c r="N85" s="107">
        <v>0</v>
      </c>
      <c r="O85" s="82"/>
      <c r="P85" s="82"/>
      <c r="Q85" s="160">
        <f t="shared" si="172"/>
        <v>0</v>
      </c>
      <c r="R85" s="82"/>
      <c r="S85" s="82"/>
      <c r="T85" s="160">
        <f t="shared" si="173"/>
        <v>0</v>
      </c>
      <c r="U85" s="82"/>
      <c r="V85" s="82"/>
      <c r="W85" s="160">
        <f t="shared" si="174"/>
        <v>0</v>
      </c>
      <c r="X85" s="82"/>
      <c r="Y85" s="82"/>
      <c r="Z85" s="160">
        <f t="shared" si="175"/>
        <v>0</v>
      </c>
      <c r="AA85" s="82"/>
      <c r="AB85" s="82"/>
      <c r="AC85" s="82">
        <f t="shared" si="114"/>
        <v>0</v>
      </c>
      <c r="AD85" s="82"/>
      <c r="AE85" s="82"/>
      <c r="AF85" s="160">
        <f t="shared" si="176"/>
        <v>0</v>
      </c>
      <c r="AG85" s="82"/>
      <c r="AH85" s="82"/>
      <c r="AI85" s="160">
        <f t="shared" si="177"/>
        <v>0</v>
      </c>
      <c r="AJ85" s="82"/>
      <c r="AK85" s="82"/>
      <c r="AL85" s="160">
        <f t="shared" si="178"/>
        <v>0</v>
      </c>
      <c r="AM85" s="82"/>
      <c r="AN85" s="82"/>
      <c r="AO85" s="160">
        <f t="shared" si="179"/>
        <v>0</v>
      </c>
      <c r="AP85" s="82"/>
      <c r="AQ85" s="82"/>
      <c r="AR85" s="160">
        <f t="shared" si="180"/>
        <v>0</v>
      </c>
      <c r="AS85" s="84"/>
      <c r="AT85" s="84"/>
      <c r="AU85" s="85">
        <v>0</v>
      </c>
      <c r="AV85" s="82"/>
      <c r="AW85" s="82"/>
      <c r="AX85" s="160">
        <f t="shared" si="181"/>
        <v>0</v>
      </c>
      <c r="AY85" s="82"/>
      <c r="AZ85" s="82"/>
      <c r="BA85" s="160">
        <f t="shared" si="182"/>
        <v>0</v>
      </c>
      <c r="BB85" s="82"/>
      <c r="BC85" s="82"/>
      <c r="BD85" s="85">
        <f t="shared" si="186"/>
        <v>0</v>
      </c>
      <c r="BE85" s="84"/>
      <c r="BF85" s="84"/>
      <c r="BG85" s="85">
        <f t="shared" si="188"/>
        <v>0</v>
      </c>
      <c r="BH85" s="84"/>
      <c r="BI85" s="84"/>
      <c r="BJ85" s="85">
        <f t="shared" si="189"/>
        <v>0</v>
      </c>
      <c r="BK85" s="84"/>
      <c r="BL85" s="84"/>
      <c r="BM85" s="85">
        <f t="shared" si="195"/>
        <v>0</v>
      </c>
      <c r="BN85" s="89">
        <f t="shared" si="190"/>
        <v>0</v>
      </c>
      <c r="BO85" s="89">
        <f t="shared" si="190"/>
        <v>0</v>
      </c>
      <c r="BP85" s="89">
        <f t="shared" si="190"/>
        <v>0</v>
      </c>
      <c r="BQ85" s="384"/>
      <c r="BR85" s="384"/>
      <c r="BS85" s="85">
        <f t="shared" si="191"/>
        <v>0</v>
      </c>
      <c r="BT85" s="89">
        <f t="shared" si="201"/>
        <v>0</v>
      </c>
      <c r="BU85" s="89">
        <f t="shared" si="201"/>
        <v>0</v>
      </c>
      <c r="BV85" s="89">
        <f t="shared" si="201"/>
        <v>0</v>
      </c>
      <c r="BW85" s="82"/>
      <c r="BX85" s="82"/>
      <c r="BY85" s="82">
        <f>BX85-BW85</f>
        <v>0</v>
      </c>
      <c r="BZ85" s="82"/>
      <c r="CA85" s="82"/>
      <c r="CB85" s="85">
        <f t="shared" si="192"/>
        <v>0</v>
      </c>
      <c r="CC85" s="89">
        <f t="shared" si="193"/>
        <v>0</v>
      </c>
      <c r="CD85" s="89">
        <f t="shared" si="193"/>
        <v>0</v>
      </c>
      <c r="CE85" s="89">
        <f t="shared" si="193"/>
        <v>0</v>
      </c>
      <c r="CF85" s="89">
        <f t="shared" si="194"/>
        <v>0</v>
      </c>
      <c r="CG85" s="89">
        <f t="shared" si="194"/>
        <v>0</v>
      </c>
      <c r="CH85" s="89">
        <f t="shared" si="194"/>
        <v>0</v>
      </c>
    </row>
    <row r="86" spans="1:16320">
      <c r="A86" s="13">
        <v>75</v>
      </c>
      <c r="B86" s="15" t="s">
        <v>182</v>
      </c>
      <c r="C86" s="384">
        <v>350098800</v>
      </c>
      <c r="D86" s="384">
        <v>341688800</v>
      </c>
      <c r="E86" s="160">
        <f t="shared" si="169"/>
        <v>-8410000</v>
      </c>
      <c r="F86" s="384">
        <v>3347327400</v>
      </c>
      <c r="G86" s="384">
        <v>3010370000</v>
      </c>
      <c r="H86" s="160">
        <f t="shared" si="170"/>
        <v>-336957400</v>
      </c>
      <c r="I86" s="384">
        <v>270701000</v>
      </c>
      <c r="J86" s="384">
        <v>270201000</v>
      </c>
      <c r="K86" s="160">
        <f t="shared" si="171"/>
        <v>-500000</v>
      </c>
      <c r="L86" s="384">
        <v>9676026100</v>
      </c>
      <c r="M86" s="384">
        <v>5885229828.3599997</v>
      </c>
      <c r="N86" s="85">
        <f>M86-L86</f>
        <v>-3790796271.6400003</v>
      </c>
      <c r="O86" s="384">
        <v>1479910900</v>
      </c>
      <c r="P86" s="384">
        <v>1428713800</v>
      </c>
      <c r="Q86" s="160">
        <f t="shared" si="172"/>
        <v>-51197100</v>
      </c>
      <c r="R86" s="384">
        <v>650252100</v>
      </c>
      <c r="S86" s="384">
        <v>627811800</v>
      </c>
      <c r="T86" s="160">
        <f t="shared" si="173"/>
        <v>-22440300</v>
      </c>
      <c r="U86" s="384">
        <v>136963000</v>
      </c>
      <c r="V86" s="384">
        <v>105520400</v>
      </c>
      <c r="W86" s="160">
        <f t="shared" si="174"/>
        <v>-31442600</v>
      </c>
      <c r="X86" s="384">
        <v>101172800</v>
      </c>
      <c r="Y86" s="384">
        <v>98368000</v>
      </c>
      <c r="Z86" s="160">
        <f t="shared" si="175"/>
        <v>-2804800</v>
      </c>
      <c r="AA86" s="384">
        <v>50326400</v>
      </c>
      <c r="AB86" s="384">
        <v>47236400</v>
      </c>
      <c r="AC86" s="82">
        <f t="shared" si="114"/>
        <v>3090000</v>
      </c>
      <c r="AD86" s="384">
        <v>48159400</v>
      </c>
      <c r="AE86" s="384">
        <v>48756800</v>
      </c>
      <c r="AF86" s="160">
        <f t="shared" si="176"/>
        <v>597400</v>
      </c>
      <c r="AG86" s="384">
        <v>57279200</v>
      </c>
      <c r="AH86" s="384">
        <v>52938400</v>
      </c>
      <c r="AI86" s="160">
        <f t="shared" si="177"/>
        <v>-4340800</v>
      </c>
      <c r="AJ86" s="384">
        <v>71577200</v>
      </c>
      <c r="AK86" s="384">
        <v>73686400</v>
      </c>
      <c r="AL86" s="160">
        <f t="shared" si="178"/>
        <v>2109200</v>
      </c>
      <c r="AM86" s="384">
        <v>36108400</v>
      </c>
      <c r="AN86" s="384">
        <v>36715600</v>
      </c>
      <c r="AO86" s="160">
        <f t="shared" si="179"/>
        <v>607200</v>
      </c>
      <c r="AP86" s="384">
        <v>42176000</v>
      </c>
      <c r="AQ86" s="384">
        <v>41656000</v>
      </c>
      <c r="AR86" s="160">
        <f t="shared" si="180"/>
        <v>-520000</v>
      </c>
      <c r="AS86" s="82"/>
      <c r="AT86" s="82"/>
      <c r="AU86" s="85">
        <v>0</v>
      </c>
      <c r="AV86" s="384">
        <v>136384900</v>
      </c>
      <c r="AW86" s="384">
        <v>102662900</v>
      </c>
      <c r="AX86" s="160">
        <f t="shared" si="181"/>
        <v>-33722000</v>
      </c>
      <c r="AY86" s="384">
        <v>213226800</v>
      </c>
      <c r="AZ86" s="384">
        <v>213876800</v>
      </c>
      <c r="BA86" s="160">
        <f t="shared" si="182"/>
        <v>650000</v>
      </c>
      <c r="BB86" s="384">
        <v>289769600</v>
      </c>
      <c r="BC86" s="384">
        <v>291250800</v>
      </c>
      <c r="BD86" s="85">
        <f t="shared" si="186"/>
        <v>1481200</v>
      </c>
      <c r="BE86" s="82"/>
      <c r="BF86" s="82"/>
      <c r="BG86" s="85">
        <f t="shared" si="188"/>
        <v>0</v>
      </c>
      <c r="BH86" s="82">
        <v>334553000</v>
      </c>
      <c r="BI86" s="82">
        <v>276785200</v>
      </c>
      <c r="BJ86" s="107">
        <f t="shared" si="189"/>
        <v>-57767800</v>
      </c>
      <c r="BK86" s="82">
        <v>16741700</v>
      </c>
      <c r="BL86" s="82">
        <v>11741700</v>
      </c>
      <c r="BM86" s="85">
        <f t="shared" si="195"/>
        <v>-5000000</v>
      </c>
      <c r="BN86" s="124">
        <f t="shared" si="190"/>
        <v>17308754700</v>
      </c>
      <c r="BO86" s="124">
        <f t="shared" si="190"/>
        <v>12965210628.360001</v>
      </c>
      <c r="BP86" s="124">
        <f t="shared" si="190"/>
        <v>-4337364071.6400003</v>
      </c>
      <c r="BQ86" s="384">
        <v>11139552100</v>
      </c>
      <c r="BR86" s="384">
        <v>7349768662.5799999</v>
      </c>
      <c r="BS86" s="107">
        <f t="shared" si="191"/>
        <v>-3789783437.4200001</v>
      </c>
      <c r="BT86" s="124">
        <f t="shared" si="201"/>
        <v>11139552100</v>
      </c>
      <c r="BU86" s="124">
        <f t="shared" si="201"/>
        <v>7349768662.5799999</v>
      </c>
      <c r="BV86" s="124">
        <f t="shared" si="201"/>
        <v>-3789783437.4200001</v>
      </c>
      <c r="BW86" s="82"/>
      <c r="BX86" s="82"/>
      <c r="BY86" s="82">
        <f t="shared" ref="BY86" si="202">BX86-BW86</f>
        <v>0</v>
      </c>
      <c r="BZ86" s="82"/>
      <c r="CA86" s="82"/>
      <c r="CB86" s="107">
        <f t="shared" si="192"/>
        <v>0</v>
      </c>
      <c r="CC86" s="124">
        <f t="shared" si="193"/>
        <v>0</v>
      </c>
      <c r="CD86" s="124">
        <f t="shared" si="193"/>
        <v>0</v>
      </c>
      <c r="CE86" s="124">
        <f t="shared" si="193"/>
        <v>0</v>
      </c>
      <c r="CF86" s="89">
        <f t="shared" si="194"/>
        <v>28448306800</v>
      </c>
      <c r="CG86" s="89">
        <f>SUM(BO86+BU86+CD86)</f>
        <v>20314979290.940002</v>
      </c>
      <c r="CH86" s="89">
        <f t="shared" si="194"/>
        <v>-8127147509.0600004</v>
      </c>
    </row>
    <row r="87" spans="1:16320">
      <c r="A87" s="13">
        <v>76</v>
      </c>
      <c r="B87" s="14" t="s">
        <v>67</v>
      </c>
      <c r="C87" s="82"/>
      <c r="D87" s="82"/>
      <c r="E87" s="160">
        <f t="shared" si="169"/>
        <v>0</v>
      </c>
      <c r="F87" s="82"/>
      <c r="G87" s="82"/>
      <c r="H87" s="160">
        <f t="shared" si="170"/>
        <v>0</v>
      </c>
      <c r="I87" s="82"/>
      <c r="J87" s="82"/>
      <c r="K87" s="160">
        <f t="shared" si="171"/>
        <v>0</v>
      </c>
      <c r="L87" s="82"/>
      <c r="M87" s="82"/>
      <c r="N87" s="107">
        <v>0</v>
      </c>
      <c r="O87" s="82"/>
      <c r="P87" s="82"/>
      <c r="Q87" s="160">
        <f t="shared" si="172"/>
        <v>0</v>
      </c>
      <c r="R87" s="82"/>
      <c r="S87" s="82"/>
      <c r="T87" s="160">
        <f t="shared" si="173"/>
        <v>0</v>
      </c>
      <c r="U87" s="82"/>
      <c r="V87" s="82"/>
      <c r="W87" s="160">
        <f t="shared" si="174"/>
        <v>0</v>
      </c>
      <c r="X87" s="82"/>
      <c r="Y87" s="82"/>
      <c r="Z87" s="160">
        <f t="shared" si="175"/>
        <v>0</v>
      </c>
      <c r="AA87" s="82"/>
      <c r="AB87" s="82"/>
      <c r="AC87" s="82">
        <f t="shared" si="114"/>
        <v>0</v>
      </c>
      <c r="AD87" s="82"/>
      <c r="AE87" s="82"/>
      <c r="AF87" s="160">
        <f t="shared" si="176"/>
        <v>0</v>
      </c>
      <c r="AG87" s="82"/>
      <c r="AH87" s="82"/>
      <c r="AI87" s="160">
        <f t="shared" si="177"/>
        <v>0</v>
      </c>
      <c r="AJ87" s="82"/>
      <c r="AK87" s="82"/>
      <c r="AL87" s="160">
        <f t="shared" si="178"/>
        <v>0</v>
      </c>
      <c r="AM87" s="82"/>
      <c r="AN87" s="82"/>
      <c r="AO87" s="160">
        <f t="shared" si="179"/>
        <v>0</v>
      </c>
      <c r="AP87" s="82"/>
      <c r="AQ87" s="82"/>
      <c r="AR87" s="160">
        <f t="shared" si="180"/>
        <v>0</v>
      </c>
      <c r="AS87" s="84">
        <v>0</v>
      </c>
      <c r="AT87" s="84">
        <v>0</v>
      </c>
      <c r="AU87" s="85">
        <v>0</v>
      </c>
      <c r="AV87" s="82"/>
      <c r="AW87" s="82"/>
      <c r="AX87" s="160">
        <f t="shared" si="181"/>
        <v>0</v>
      </c>
      <c r="AY87" s="82"/>
      <c r="AZ87" s="82"/>
      <c r="BA87" s="160">
        <f t="shared" si="182"/>
        <v>0</v>
      </c>
      <c r="BB87" s="82"/>
      <c r="BC87" s="82"/>
      <c r="BD87" s="85">
        <f t="shared" si="186"/>
        <v>0</v>
      </c>
      <c r="BE87" s="84">
        <v>0</v>
      </c>
      <c r="BF87" s="84">
        <v>0</v>
      </c>
      <c r="BG87" s="85">
        <f t="shared" si="188"/>
        <v>0</v>
      </c>
      <c r="BH87" s="84">
        <v>0</v>
      </c>
      <c r="BI87" s="84">
        <v>0</v>
      </c>
      <c r="BJ87" s="107">
        <f t="shared" si="189"/>
        <v>0</v>
      </c>
      <c r="BK87" s="84">
        <v>0</v>
      </c>
      <c r="BL87" s="84">
        <v>0</v>
      </c>
      <c r="BM87" s="85">
        <f t="shared" si="195"/>
        <v>0</v>
      </c>
      <c r="BN87" s="89">
        <f t="shared" si="190"/>
        <v>0</v>
      </c>
      <c r="BO87" s="89">
        <f t="shared" ref="BO87:BP87" si="203">SUM(D87+G87+J87+M87+P87+S87+V87+Y87+AB87+AE87+AH87+AK87+AN87+AQ87+AT87+AW87+AZ87+BC87+BF87+BI87+BL87)</f>
        <v>0</v>
      </c>
      <c r="BP87" s="89">
        <f t="shared" si="203"/>
        <v>0</v>
      </c>
      <c r="BQ87" s="82"/>
      <c r="BR87" s="82"/>
      <c r="BS87" s="85">
        <f t="shared" si="191"/>
        <v>0</v>
      </c>
      <c r="BT87" s="89">
        <f t="shared" si="201"/>
        <v>0</v>
      </c>
      <c r="BU87" s="89">
        <f t="shared" si="201"/>
        <v>0</v>
      </c>
      <c r="BV87" s="89">
        <f t="shared" si="201"/>
        <v>0</v>
      </c>
      <c r="BW87" s="82"/>
      <c r="BX87" s="82"/>
      <c r="BY87" s="82">
        <f t="shared" ref="BY87" si="204">BX87-BW87</f>
        <v>0</v>
      </c>
      <c r="BZ87" s="82"/>
      <c r="CA87" s="82"/>
      <c r="CB87" s="85">
        <f t="shared" si="192"/>
        <v>0</v>
      </c>
      <c r="CC87" s="89">
        <f t="shared" si="193"/>
        <v>0</v>
      </c>
      <c r="CD87" s="89">
        <f t="shared" si="193"/>
        <v>0</v>
      </c>
      <c r="CE87" s="89">
        <f t="shared" si="193"/>
        <v>0</v>
      </c>
      <c r="CF87" s="89">
        <f t="shared" si="194"/>
        <v>0</v>
      </c>
      <c r="CG87" s="89">
        <f t="shared" si="194"/>
        <v>0</v>
      </c>
      <c r="CH87" s="89">
        <f t="shared" si="194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0">
        <f t="shared" si="169"/>
        <v>0</v>
      </c>
      <c r="F88" s="104">
        <f>SUM(F89:F92)</f>
        <v>0</v>
      </c>
      <c r="G88" s="104">
        <f>SUM(G89:G92)</f>
        <v>0</v>
      </c>
      <c r="H88" s="160">
        <f t="shared" si="170"/>
        <v>0</v>
      </c>
      <c r="I88" s="104">
        <f>SUM(I89:I92)</f>
        <v>4</v>
      </c>
      <c r="J88" s="104">
        <f>SUM(J89:J92)</f>
        <v>4</v>
      </c>
      <c r="K88" s="160">
        <f t="shared" si="171"/>
        <v>0</v>
      </c>
      <c r="L88" s="86">
        <v>0</v>
      </c>
      <c r="M88" s="86">
        <v>0</v>
      </c>
      <c r="N88" s="160">
        <v>0</v>
      </c>
      <c r="O88" s="104">
        <f>SUM(O89:O92)</f>
        <v>56</v>
      </c>
      <c r="P88" s="104">
        <f>SUM(P89:P92)</f>
        <v>56</v>
      </c>
      <c r="Q88" s="160">
        <f t="shared" si="172"/>
        <v>0</v>
      </c>
      <c r="R88" s="104">
        <f>SUM(R89:R92)</f>
        <v>0</v>
      </c>
      <c r="S88" s="104">
        <f>SUM(S89:S92)</f>
        <v>0</v>
      </c>
      <c r="T88" s="160">
        <f t="shared" si="173"/>
        <v>0</v>
      </c>
      <c r="U88" s="104">
        <f>SUM(U89:U92)</f>
        <v>17</v>
      </c>
      <c r="V88" s="104">
        <f>SUM(V89:V92)</f>
        <v>17</v>
      </c>
      <c r="W88" s="160">
        <f t="shared" si="174"/>
        <v>0</v>
      </c>
      <c r="X88" s="104">
        <f>SUM(X89:X93)</f>
        <v>8</v>
      </c>
      <c r="Y88" s="104">
        <f t="shared" ref="Y88:AG88" si="205">SUM(Y89:Y93)</f>
        <v>8</v>
      </c>
      <c r="Z88" s="160">
        <f t="shared" si="175"/>
        <v>0</v>
      </c>
      <c r="AA88" s="104">
        <f t="shared" si="205"/>
        <v>25</v>
      </c>
      <c r="AB88" s="104">
        <f t="shared" si="205"/>
        <v>25</v>
      </c>
      <c r="AC88" s="104">
        <f t="shared" si="114"/>
        <v>0</v>
      </c>
      <c r="AD88" s="104">
        <f t="shared" si="205"/>
        <v>33</v>
      </c>
      <c r="AE88" s="104">
        <f t="shared" si="205"/>
        <v>33</v>
      </c>
      <c r="AF88" s="160">
        <f t="shared" si="176"/>
        <v>0</v>
      </c>
      <c r="AG88" s="104">
        <f t="shared" si="205"/>
        <v>30</v>
      </c>
      <c r="AH88" s="104">
        <f>SUM(AH89:AH93)</f>
        <v>28</v>
      </c>
      <c r="AI88" s="160">
        <f t="shared" si="177"/>
        <v>-2</v>
      </c>
      <c r="AJ88" s="104">
        <f>SUM(AJ89:AJ93)</f>
        <v>37</v>
      </c>
      <c r="AK88" s="104">
        <f>SUM(AK89:AK93)</f>
        <v>37</v>
      </c>
      <c r="AL88" s="160">
        <f t="shared" si="178"/>
        <v>0</v>
      </c>
      <c r="AM88" s="104">
        <f>SUM(AM89:AM93)</f>
        <v>20</v>
      </c>
      <c r="AN88" s="104">
        <f>SUM(AN89:AN93)</f>
        <v>20</v>
      </c>
      <c r="AO88" s="160">
        <f t="shared" si="179"/>
        <v>0</v>
      </c>
      <c r="AP88" s="104">
        <f>SUM(AP89:AP93)</f>
        <v>1</v>
      </c>
      <c r="AQ88" s="104">
        <f>SUM(AQ89:AQ93)</f>
        <v>1</v>
      </c>
      <c r="AR88" s="160">
        <f t="shared" si="180"/>
        <v>0</v>
      </c>
      <c r="AS88" s="86">
        <v>0</v>
      </c>
      <c r="AT88" s="86">
        <v>0</v>
      </c>
      <c r="AU88" s="160">
        <v>0</v>
      </c>
      <c r="AV88" s="104">
        <f t="shared" ref="AV88:BC88" si="206">SUM(AV89:AV92)</f>
        <v>108</v>
      </c>
      <c r="AW88" s="104">
        <f t="shared" si="206"/>
        <v>108</v>
      </c>
      <c r="AX88" s="160">
        <f t="shared" si="181"/>
        <v>0</v>
      </c>
      <c r="AY88" s="104">
        <f t="shared" si="206"/>
        <v>93</v>
      </c>
      <c r="AZ88" s="104">
        <f t="shared" si="206"/>
        <v>93</v>
      </c>
      <c r="BA88" s="160">
        <f t="shared" si="182"/>
        <v>0</v>
      </c>
      <c r="BB88" s="104">
        <f t="shared" si="206"/>
        <v>101</v>
      </c>
      <c r="BC88" s="104">
        <f t="shared" si="206"/>
        <v>101</v>
      </c>
      <c r="BD88" s="160">
        <f t="shared" ref="BD88" si="207">SUM(BD89:BD92)</f>
        <v>0</v>
      </c>
      <c r="BE88" s="86">
        <f t="shared" ref="BE88:BM88" si="208">SUM(BE89:BE92)</f>
        <v>0</v>
      </c>
      <c r="BF88" s="86">
        <f t="shared" si="208"/>
        <v>0</v>
      </c>
      <c r="BG88" s="160">
        <f t="shared" si="208"/>
        <v>0</v>
      </c>
      <c r="BH88" s="86">
        <f t="shared" si="208"/>
        <v>0</v>
      </c>
      <c r="BI88" s="86">
        <f t="shared" si="208"/>
        <v>0</v>
      </c>
      <c r="BJ88" s="160">
        <f t="shared" si="208"/>
        <v>0</v>
      </c>
      <c r="BK88" s="86">
        <f t="shared" si="208"/>
        <v>0</v>
      </c>
      <c r="BL88" s="86">
        <f t="shared" si="208"/>
        <v>0</v>
      </c>
      <c r="BM88" s="160">
        <f t="shared" si="208"/>
        <v>0</v>
      </c>
      <c r="BN88" s="88">
        <f t="shared" si="190"/>
        <v>533</v>
      </c>
      <c r="BO88" s="88">
        <f t="shared" si="190"/>
        <v>531</v>
      </c>
      <c r="BP88" s="88">
        <f t="shared" si="190"/>
        <v>-2</v>
      </c>
      <c r="BQ88" s="86">
        <f>SUM(BQ89:BQ92)</f>
        <v>0</v>
      </c>
      <c r="BR88" s="86">
        <f>SUM(BR89:BR92)</f>
        <v>0</v>
      </c>
      <c r="BS88" s="160">
        <f t="shared" si="191"/>
        <v>0</v>
      </c>
      <c r="BT88" s="88">
        <f t="shared" si="201"/>
        <v>0</v>
      </c>
      <c r="BU88" s="88">
        <f t="shared" si="201"/>
        <v>0</v>
      </c>
      <c r="BV88" s="88">
        <f t="shared" si="201"/>
        <v>0</v>
      </c>
      <c r="BW88" s="86">
        <f>SUM(BW89:BW92)</f>
        <v>0</v>
      </c>
      <c r="BX88" s="86">
        <f>SUM(BX89:BX92)</f>
        <v>0</v>
      </c>
      <c r="BY88" s="160">
        <f t="shared" ref="BY88:BY107" si="209">SUM(BX88-BW88)</f>
        <v>0</v>
      </c>
      <c r="BZ88" s="86">
        <f>SUM(BZ89:BZ92)</f>
        <v>0</v>
      </c>
      <c r="CA88" s="86">
        <f>SUM(CA89:CA92)</f>
        <v>0</v>
      </c>
      <c r="CB88" s="160">
        <f t="shared" si="192"/>
        <v>0</v>
      </c>
      <c r="CC88" s="88">
        <f t="shared" si="193"/>
        <v>0</v>
      </c>
      <c r="CD88" s="88">
        <f t="shared" si="193"/>
        <v>0</v>
      </c>
      <c r="CE88" s="88">
        <f t="shared" si="193"/>
        <v>0</v>
      </c>
      <c r="CF88" s="88">
        <f t="shared" si="194"/>
        <v>533</v>
      </c>
      <c r="CG88" s="88">
        <f t="shared" si="194"/>
        <v>531</v>
      </c>
      <c r="CH88" s="88">
        <f t="shared" si="194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0">
        <f t="shared" si="169"/>
        <v>0</v>
      </c>
      <c r="F89" s="82"/>
      <c r="G89" s="82"/>
      <c r="H89" s="160">
        <f t="shared" si="170"/>
        <v>0</v>
      </c>
      <c r="I89" s="82">
        <v>1</v>
      </c>
      <c r="J89" s="82">
        <v>1</v>
      </c>
      <c r="K89" s="160">
        <f t="shared" si="171"/>
        <v>0</v>
      </c>
      <c r="L89" s="84"/>
      <c r="M89" s="84"/>
      <c r="N89" s="85">
        <v>0</v>
      </c>
      <c r="O89" s="82">
        <v>1</v>
      </c>
      <c r="P89" s="82">
        <v>1</v>
      </c>
      <c r="Q89" s="160">
        <f t="shared" si="172"/>
        <v>0</v>
      </c>
      <c r="R89" s="82"/>
      <c r="S89" s="82"/>
      <c r="T89" s="160">
        <f t="shared" si="173"/>
        <v>0</v>
      </c>
      <c r="U89" s="82">
        <v>1</v>
      </c>
      <c r="V89" s="82">
        <v>1</v>
      </c>
      <c r="W89" s="160">
        <f t="shared" si="174"/>
        <v>0</v>
      </c>
      <c r="X89" s="82">
        <v>1</v>
      </c>
      <c r="Y89" s="82">
        <v>1</v>
      </c>
      <c r="Z89" s="160">
        <f t="shared" si="175"/>
        <v>0</v>
      </c>
      <c r="AA89" s="82">
        <v>1</v>
      </c>
      <c r="AB89" s="82">
        <v>1</v>
      </c>
      <c r="AC89" s="82">
        <f t="shared" si="114"/>
        <v>0</v>
      </c>
      <c r="AD89" s="82">
        <v>1</v>
      </c>
      <c r="AE89" s="82">
        <v>1</v>
      </c>
      <c r="AF89" s="160">
        <f t="shared" si="176"/>
        <v>0</v>
      </c>
      <c r="AG89" s="82">
        <v>1</v>
      </c>
      <c r="AH89" s="82">
        <v>1</v>
      </c>
      <c r="AI89" s="160">
        <f t="shared" si="177"/>
        <v>0</v>
      </c>
      <c r="AJ89" s="82">
        <v>1</v>
      </c>
      <c r="AK89" s="82">
        <v>1</v>
      </c>
      <c r="AL89" s="160">
        <f t="shared" si="178"/>
        <v>0</v>
      </c>
      <c r="AM89" s="82">
        <v>1</v>
      </c>
      <c r="AN89" s="82">
        <v>1</v>
      </c>
      <c r="AO89" s="160">
        <f t="shared" si="179"/>
        <v>0</v>
      </c>
      <c r="AP89" s="82">
        <v>1</v>
      </c>
      <c r="AQ89" s="82">
        <v>1</v>
      </c>
      <c r="AR89" s="160">
        <f t="shared" si="180"/>
        <v>0</v>
      </c>
      <c r="AS89" s="84"/>
      <c r="AT89" s="84"/>
      <c r="AU89" s="85">
        <v>0</v>
      </c>
      <c r="AV89" s="82">
        <v>1</v>
      </c>
      <c r="AW89" s="82">
        <v>1</v>
      </c>
      <c r="AX89" s="160">
        <f t="shared" si="181"/>
        <v>0</v>
      </c>
      <c r="AY89" s="82">
        <v>1</v>
      </c>
      <c r="AZ89" s="82">
        <v>1</v>
      </c>
      <c r="BA89" s="160">
        <f t="shared" si="182"/>
        <v>0</v>
      </c>
      <c r="BB89" s="82">
        <v>1</v>
      </c>
      <c r="BC89" s="82">
        <v>1</v>
      </c>
      <c r="BD89" s="85">
        <f t="shared" si="186"/>
        <v>0</v>
      </c>
      <c r="BE89" s="84"/>
      <c r="BF89" s="84"/>
      <c r="BG89" s="85">
        <f t="shared" si="188"/>
        <v>0</v>
      </c>
      <c r="BH89" s="84"/>
      <c r="BI89" s="84"/>
      <c r="BJ89" s="85">
        <f t="shared" si="189"/>
        <v>0</v>
      </c>
      <c r="BK89" s="84"/>
      <c r="BL89" s="84"/>
      <c r="BM89" s="85">
        <f t="shared" si="195"/>
        <v>0</v>
      </c>
      <c r="BN89" s="89">
        <f t="shared" si="190"/>
        <v>13</v>
      </c>
      <c r="BO89" s="89">
        <f t="shared" si="190"/>
        <v>13</v>
      </c>
      <c r="BP89" s="89">
        <f t="shared" si="190"/>
        <v>0</v>
      </c>
      <c r="BQ89" s="84"/>
      <c r="BR89" s="84"/>
      <c r="BS89" s="85">
        <f t="shared" si="191"/>
        <v>0</v>
      </c>
      <c r="BT89" s="89">
        <f t="shared" si="201"/>
        <v>0</v>
      </c>
      <c r="BU89" s="89">
        <f t="shared" si="201"/>
        <v>0</v>
      </c>
      <c r="BV89" s="89">
        <f t="shared" si="201"/>
        <v>0</v>
      </c>
      <c r="BW89" s="84"/>
      <c r="BX89" s="84"/>
      <c r="BY89" s="85">
        <f t="shared" si="209"/>
        <v>0</v>
      </c>
      <c r="BZ89" s="84"/>
      <c r="CA89" s="84"/>
      <c r="CB89" s="85">
        <f t="shared" si="192"/>
        <v>0</v>
      </c>
      <c r="CC89" s="89">
        <f t="shared" si="193"/>
        <v>0</v>
      </c>
      <c r="CD89" s="89">
        <f t="shared" si="193"/>
        <v>0</v>
      </c>
      <c r="CE89" s="89">
        <f t="shared" si="193"/>
        <v>0</v>
      </c>
      <c r="CF89" s="89">
        <f t="shared" si="194"/>
        <v>13</v>
      </c>
      <c r="CG89" s="89">
        <f t="shared" si="194"/>
        <v>13</v>
      </c>
      <c r="CH89" s="89">
        <f t="shared" si="194"/>
        <v>0</v>
      </c>
    </row>
    <row r="90" spans="1:16320">
      <c r="A90" s="13">
        <v>79</v>
      </c>
      <c r="B90" s="14" t="s">
        <v>70</v>
      </c>
      <c r="C90" s="82"/>
      <c r="D90" s="82"/>
      <c r="E90" s="160">
        <f t="shared" si="169"/>
        <v>0</v>
      </c>
      <c r="F90" s="82"/>
      <c r="G90" s="82"/>
      <c r="H90" s="160">
        <f t="shared" si="170"/>
        <v>0</v>
      </c>
      <c r="I90" s="82">
        <v>3</v>
      </c>
      <c r="J90" s="82">
        <v>3</v>
      </c>
      <c r="K90" s="160">
        <f t="shared" si="171"/>
        <v>0</v>
      </c>
      <c r="L90" s="84"/>
      <c r="M90" s="84"/>
      <c r="N90" s="85">
        <v>0</v>
      </c>
      <c r="O90" s="82">
        <v>4</v>
      </c>
      <c r="P90" s="82">
        <v>4</v>
      </c>
      <c r="Q90" s="160">
        <f t="shared" si="172"/>
        <v>0</v>
      </c>
      <c r="R90" s="82"/>
      <c r="S90" s="82"/>
      <c r="T90" s="160">
        <f t="shared" si="173"/>
        <v>0</v>
      </c>
      <c r="U90" s="82">
        <v>10</v>
      </c>
      <c r="V90" s="82">
        <v>10</v>
      </c>
      <c r="W90" s="160">
        <f t="shared" si="174"/>
        <v>0</v>
      </c>
      <c r="X90" s="82"/>
      <c r="Y90" s="82"/>
      <c r="Z90" s="160">
        <f t="shared" si="175"/>
        <v>0</v>
      </c>
      <c r="AA90" s="82">
        <v>14</v>
      </c>
      <c r="AB90" s="82">
        <v>14</v>
      </c>
      <c r="AC90" s="82">
        <f t="shared" ref="AC90:AC107" si="210">AA90-AB90</f>
        <v>0</v>
      </c>
      <c r="AD90" s="82">
        <v>20</v>
      </c>
      <c r="AE90" s="82">
        <v>20</v>
      </c>
      <c r="AF90" s="160">
        <f t="shared" si="176"/>
        <v>0</v>
      </c>
      <c r="AG90" s="82">
        <v>19</v>
      </c>
      <c r="AH90" s="82">
        <v>17</v>
      </c>
      <c r="AI90" s="160">
        <f t="shared" si="177"/>
        <v>-2</v>
      </c>
      <c r="AJ90" s="82">
        <v>20</v>
      </c>
      <c r="AK90" s="82">
        <v>20</v>
      </c>
      <c r="AL90" s="160">
        <f t="shared" si="178"/>
        <v>0</v>
      </c>
      <c r="AM90" s="82">
        <v>12</v>
      </c>
      <c r="AN90" s="82">
        <v>12</v>
      </c>
      <c r="AO90" s="160">
        <f t="shared" si="179"/>
        <v>0</v>
      </c>
      <c r="AP90" s="82"/>
      <c r="AQ90" s="82"/>
      <c r="AR90" s="160">
        <f t="shared" si="180"/>
        <v>0</v>
      </c>
      <c r="AS90" s="84"/>
      <c r="AT90" s="84"/>
      <c r="AU90" s="85">
        <v>0</v>
      </c>
      <c r="AV90" s="82">
        <v>84</v>
      </c>
      <c r="AW90" s="82">
        <v>84</v>
      </c>
      <c r="AX90" s="160">
        <f t="shared" si="181"/>
        <v>0</v>
      </c>
      <c r="AY90" s="82">
        <v>77</v>
      </c>
      <c r="AZ90" s="82">
        <v>77</v>
      </c>
      <c r="BA90" s="160">
        <f t="shared" si="182"/>
        <v>0</v>
      </c>
      <c r="BB90" s="82">
        <v>88</v>
      </c>
      <c r="BC90" s="82">
        <v>88</v>
      </c>
      <c r="BD90" s="85">
        <f t="shared" si="186"/>
        <v>0</v>
      </c>
      <c r="BE90" s="84"/>
      <c r="BF90" s="84"/>
      <c r="BG90" s="85">
        <f t="shared" si="188"/>
        <v>0</v>
      </c>
      <c r="BH90" s="84"/>
      <c r="BI90" s="84"/>
      <c r="BJ90" s="85">
        <f t="shared" si="189"/>
        <v>0</v>
      </c>
      <c r="BK90" s="84"/>
      <c r="BL90" s="84"/>
      <c r="BM90" s="85">
        <f t="shared" si="195"/>
        <v>0</v>
      </c>
      <c r="BN90" s="89">
        <f t="shared" si="190"/>
        <v>351</v>
      </c>
      <c r="BO90" s="89">
        <f t="shared" si="190"/>
        <v>349</v>
      </c>
      <c r="BP90" s="89">
        <f t="shared" si="190"/>
        <v>-2</v>
      </c>
      <c r="BQ90" s="84"/>
      <c r="BR90" s="84"/>
      <c r="BS90" s="85">
        <f t="shared" si="191"/>
        <v>0</v>
      </c>
      <c r="BT90" s="89">
        <f t="shared" si="201"/>
        <v>0</v>
      </c>
      <c r="BU90" s="89">
        <f t="shared" si="201"/>
        <v>0</v>
      </c>
      <c r="BV90" s="89">
        <f t="shared" si="201"/>
        <v>0</v>
      </c>
      <c r="BW90" s="84"/>
      <c r="BX90" s="84"/>
      <c r="BY90" s="85">
        <f t="shared" si="209"/>
        <v>0</v>
      </c>
      <c r="BZ90" s="84"/>
      <c r="CA90" s="84"/>
      <c r="CB90" s="85">
        <f t="shared" si="192"/>
        <v>0</v>
      </c>
      <c r="CC90" s="89">
        <f t="shared" si="193"/>
        <v>0</v>
      </c>
      <c r="CD90" s="89">
        <f t="shared" si="193"/>
        <v>0</v>
      </c>
      <c r="CE90" s="89">
        <f t="shared" si="193"/>
        <v>0</v>
      </c>
      <c r="CF90" s="89">
        <f t="shared" si="194"/>
        <v>351</v>
      </c>
      <c r="CG90" s="89">
        <f t="shared" si="194"/>
        <v>349</v>
      </c>
      <c r="CH90" s="89">
        <f t="shared" si="194"/>
        <v>-2</v>
      </c>
    </row>
    <row r="91" spans="1:16320">
      <c r="A91" s="13">
        <v>80</v>
      </c>
      <c r="B91" s="14" t="s">
        <v>71</v>
      </c>
      <c r="C91" s="82"/>
      <c r="D91" s="82"/>
      <c r="E91" s="160">
        <f t="shared" si="169"/>
        <v>0</v>
      </c>
      <c r="F91" s="82"/>
      <c r="G91" s="82"/>
      <c r="H91" s="160">
        <f t="shared" si="170"/>
        <v>0</v>
      </c>
      <c r="I91" s="82"/>
      <c r="J91" s="82"/>
      <c r="K91" s="160">
        <f t="shared" si="171"/>
        <v>0</v>
      </c>
      <c r="L91" s="84"/>
      <c r="M91" s="84"/>
      <c r="N91" s="85">
        <v>0</v>
      </c>
      <c r="O91" s="82">
        <v>48</v>
      </c>
      <c r="P91" s="82">
        <v>48</v>
      </c>
      <c r="Q91" s="160">
        <f t="shared" si="172"/>
        <v>0</v>
      </c>
      <c r="R91" s="82"/>
      <c r="S91" s="82"/>
      <c r="T91" s="160">
        <f t="shared" si="173"/>
        <v>0</v>
      </c>
      <c r="U91" s="82">
        <v>6</v>
      </c>
      <c r="V91" s="82">
        <v>6</v>
      </c>
      <c r="W91" s="160">
        <f t="shared" si="174"/>
        <v>0</v>
      </c>
      <c r="X91" s="82">
        <v>7</v>
      </c>
      <c r="Y91" s="82">
        <v>7</v>
      </c>
      <c r="Z91" s="160">
        <f t="shared" si="175"/>
        <v>0</v>
      </c>
      <c r="AA91" s="82">
        <v>9</v>
      </c>
      <c r="AB91" s="82">
        <v>9</v>
      </c>
      <c r="AC91" s="82">
        <f t="shared" si="210"/>
        <v>0</v>
      </c>
      <c r="AD91" s="82">
        <v>12</v>
      </c>
      <c r="AE91" s="82">
        <v>12</v>
      </c>
      <c r="AF91" s="160">
        <f t="shared" si="176"/>
        <v>0</v>
      </c>
      <c r="AG91" s="82">
        <v>10</v>
      </c>
      <c r="AH91" s="82">
        <v>10</v>
      </c>
      <c r="AI91" s="160">
        <f t="shared" si="177"/>
        <v>0</v>
      </c>
      <c r="AJ91" s="82">
        <v>16</v>
      </c>
      <c r="AK91" s="82">
        <v>16</v>
      </c>
      <c r="AL91" s="160">
        <f t="shared" si="178"/>
        <v>0</v>
      </c>
      <c r="AM91" s="82">
        <v>7</v>
      </c>
      <c r="AN91" s="82">
        <v>7</v>
      </c>
      <c r="AO91" s="160">
        <f t="shared" si="179"/>
        <v>0</v>
      </c>
      <c r="AP91" s="82"/>
      <c r="AQ91" s="82"/>
      <c r="AR91" s="160">
        <f t="shared" si="180"/>
        <v>0</v>
      </c>
      <c r="AS91" s="84"/>
      <c r="AT91" s="84"/>
      <c r="AU91" s="85">
        <v>0</v>
      </c>
      <c r="AV91" s="82">
        <v>23</v>
      </c>
      <c r="AW91" s="82">
        <v>23</v>
      </c>
      <c r="AX91" s="160">
        <f t="shared" si="181"/>
        <v>0</v>
      </c>
      <c r="AY91" s="82">
        <v>15</v>
      </c>
      <c r="AZ91" s="82">
        <v>15</v>
      </c>
      <c r="BA91" s="160">
        <f t="shared" si="182"/>
        <v>0</v>
      </c>
      <c r="BB91" s="82">
        <v>12</v>
      </c>
      <c r="BC91" s="82">
        <v>12</v>
      </c>
      <c r="BD91" s="85">
        <f t="shared" si="186"/>
        <v>0</v>
      </c>
      <c r="BE91" s="84"/>
      <c r="BF91" s="84"/>
      <c r="BG91" s="85">
        <f t="shared" si="188"/>
        <v>0</v>
      </c>
      <c r="BH91" s="84"/>
      <c r="BI91" s="84"/>
      <c r="BJ91" s="85">
        <f t="shared" si="189"/>
        <v>0</v>
      </c>
      <c r="BK91" s="84"/>
      <c r="BL91" s="84"/>
      <c r="BM91" s="85">
        <f t="shared" si="195"/>
        <v>0</v>
      </c>
      <c r="BN91" s="89">
        <f t="shared" si="190"/>
        <v>165</v>
      </c>
      <c r="BO91" s="89">
        <f t="shared" si="190"/>
        <v>165</v>
      </c>
      <c r="BP91" s="89">
        <f t="shared" si="190"/>
        <v>0</v>
      </c>
      <c r="BQ91" s="84"/>
      <c r="BR91" s="84"/>
      <c r="BS91" s="85">
        <f t="shared" si="191"/>
        <v>0</v>
      </c>
      <c r="BT91" s="89">
        <f t="shared" si="201"/>
        <v>0</v>
      </c>
      <c r="BU91" s="89">
        <f t="shared" si="201"/>
        <v>0</v>
      </c>
      <c r="BV91" s="89">
        <f t="shared" si="201"/>
        <v>0</v>
      </c>
      <c r="BW91" s="84"/>
      <c r="BX91" s="84"/>
      <c r="BY91" s="85">
        <f t="shared" si="209"/>
        <v>0</v>
      </c>
      <c r="BZ91" s="84"/>
      <c r="CA91" s="84"/>
      <c r="CB91" s="85">
        <f t="shared" si="192"/>
        <v>0</v>
      </c>
      <c r="CC91" s="89">
        <f t="shared" si="193"/>
        <v>0</v>
      </c>
      <c r="CD91" s="89">
        <f t="shared" si="193"/>
        <v>0</v>
      </c>
      <c r="CE91" s="89">
        <f t="shared" si="193"/>
        <v>0</v>
      </c>
      <c r="CF91" s="89">
        <f t="shared" si="194"/>
        <v>165</v>
      </c>
      <c r="CG91" s="89">
        <f t="shared" si="194"/>
        <v>165</v>
      </c>
      <c r="CH91" s="89">
        <f t="shared" si="194"/>
        <v>0</v>
      </c>
    </row>
    <row r="92" spans="1:16320">
      <c r="A92" s="13">
        <v>81</v>
      </c>
      <c r="B92" s="14" t="s">
        <v>72</v>
      </c>
      <c r="C92" s="82"/>
      <c r="D92" s="82"/>
      <c r="E92" s="160">
        <f t="shared" si="169"/>
        <v>0</v>
      </c>
      <c r="F92" s="82"/>
      <c r="G92" s="82"/>
      <c r="H92" s="160">
        <f t="shared" si="170"/>
        <v>0</v>
      </c>
      <c r="I92" s="82"/>
      <c r="J92" s="82"/>
      <c r="K92" s="160">
        <f t="shared" si="171"/>
        <v>0</v>
      </c>
      <c r="L92" s="84"/>
      <c r="M92" s="84"/>
      <c r="N92" s="85">
        <v>0</v>
      </c>
      <c r="O92" s="82">
        <v>3</v>
      </c>
      <c r="P92" s="82">
        <v>3</v>
      </c>
      <c r="Q92" s="160">
        <f t="shared" si="172"/>
        <v>0</v>
      </c>
      <c r="R92" s="82"/>
      <c r="S92" s="82"/>
      <c r="T92" s="160">
        <f t="shared" si="173"/>
        <v>0</v>
      </c>
      <c r="U92" s="82"/>
      <c r="V92" s="82"/>
      <c r="W92" s="160">
        <f t="shared" si="174"/>
        <v>0</v>
      </c>
      <c r="X92" s="82"/>
      <c r="Y92" s="82"/>
      <c r="Z92" s="160">
        <f t="shared" si="175"/>
        <v>0</v>
      </c>
      <c r="AA92" s="82">
        <v>1</v>
      </c>
      <c r="AB92" s="82">
        <v>1</v>
      </c>
      <c r="AC92" s="82">
        <f t="shared" si="210"/>
        <v>0</v>
      </c>
      <c r="AD92" s="82"/>
      <c r="AE92" s="82"/>
      <c r="AF92" s="160">
        <f t="shared" si="176"/>
        <v>0</v>
      </c>
      <c r="AG92" s="82"/>
      <c r="AH92" s="82"/>
      <c r="AI92" s="160">
        <f t="shared" si="177"/>
        <v>0</v>
      </c>
      <c r="AJ92" s="82"/>
      <c r="AK92" s="82"/>
      <c r="AL92" s="160">
        <f t="shared" si="178"/>
        <v>0</v>
      </c>
      <c r="AM92" s="82"/>
      <c r="AN92" s="82"/>
      <c r="AO92" s="160">
        <f t="shared" si="179"/>
        <v>0</v>
      </c>
      <c r="AP92" s="82"/>
      <c r="AQ92" s="82"/>
      <c r="AR92" s="160">
        <f t="shared" si="180"/>
        <v>0</v>
      </c>
      <c r="AS92" s="84"/>
      <c r="AT92" s="84"/>
      <c r="AU92" s="85">
        <v>0</v>
      </c>
      <c r="AV92" s="82"/>
      <c r="AW92" s="82"/>
      <c r="AX92" s="160">
        <f t="shared" si="181"/>
        <v>0</v>
      </c>
      <c r="AY92" s="82"/>
      <c r="AZ92" s="82"/>
      <c r="BA92" s="160">
        <f t="shared" si="182"/>
        <v>0</v>
      </c>
      <c r="BB92" s="82"/>
      <c r="BC92" s="82"/>
      <c r="BD92" s="85">
        <f t="shared" si="186"/>
        <v>0</v>
      </c>
      <c r="BE92" s="84"/>
      <c r="BF92" s="84"/>
      <c r="BG92" s="85">
        <f t="shared" si="188"/>
        <v>0</v>
      </c>
      <c r="BH92" s="84"/>
      <c r="BI92" s="84"/>
      <c r="BJ92" s="85">
        <f t="shared" si="189"/>
        <v>0</v>
      </c>
      <c r="BK92" s="84"/>
      <c r="BL92" s="84"/>
      <c r="BM92" s="85">
        <f t="shared" si="195"/>
        <v>0</v>
      </c>
      <c r="BN92" s="89">
        <f t="shared" si="190"/>
        <v>4</v>
      </c>
      <c r="BO92" s="89">
        <f t="shared" si="190"/>
        <v>4</v>
      </c>
      <c r="BP92" s="89">
        <f t="shared" si="190"/>
        <v>0</v>
      </c>
      <c r="BQ92" s="84"/>
      <c r="BR92" s="84"/>
      <c r="BS92" s="85">
        <f t="shared" si="191"/>
        <v>0</v>
      </c>
      <c r="BT92" s="89">
        <f t="shared" si="201"/>
        <v>0</v>
      </c>
      <c r="BU92" s="89">
        <f t="shared" si="201"/>
        <v>0</v>
      </c>
      <c r="BV92" s="89">
        <f t="shared" si="201"/>
        <v>0</v>
      </c>
      <c r="BW92" s="84"/>
      <c r="BX92" s="84"/>
      <c r="BY92" s="85">
        <f t="shared" si="209"/>
        <v>0</v>
      </c>
      <c r="BZ92" s="84"/>
      <c r="CA92" s="84"/>
      <c r="CB92" s="85">
        <f t="shared" si="192"/>
        <v>0</v>
      </c>
      <c r="CC92" s="89">
        <f t="shared" si="193"/>
        <v>0</v>
      </c>
      <c r="CD92" s="89">
        <f t="shared" si="193"/>
        <v>0</v>
      </c>
      <c r="CE92" s="89">
        <f t="shared" si="193"/>
        <v>0</v>
      </c>
      <c r="CF92" s="89">
        <f t="shared" si="194"/>
        <v>4</v>
      </c>
      <c r="CG92" s="89">
        <f t="shared" si="194"/>
        <v>4</v>
      </c>
      <c r="CH92" s="89">
        <f t="shared" si="194"/>
        <v>0</v>
      </c>
    </row>
    <row r="93" spans="1:16320">
      <c r="A93" s="13">
        <v>82</v>
      </c>
      <c r="B93" s="14" t="s">
        <v>123</v>
      </c>
      <c r="C93" s="82"/>
      <c r="D93" s="82"/>
      <c r="E93" s="160">
        <f t="shared" si="169"/>
        <v>0</v>
      </c>
      <c r="F93" s="82"/>
      <c r="G93" s="82"/>
      <c r="H93" s="160">
        <f t="shared" si="170"/>
        <v>0</v>
      </c>
      <c r="I93" s="82"/>
      <c r="J93" s="82"/>
      <c r="K93" s="160">
        <f t="shared" si="171"/>
        <v>0</v>
      </c>
      <c r="L93" s="84"/>
      <c r="M93" s="84"/>
      <c r="N93" s="85">
        <v>0</v>
      </c>
      <c r="O93" s="82"/>
      <c r="P93" s="82"/>
      <c r="Q93" s="160">
        <f t="shared" si="172"/>
        <v>0</v>
      </c>
      <c r="R93" s="82"/>
      <c r="S93" s="82"/>
      <c r="T93" s="160">
        <f t="shared" si="173"/>
        <v>0</v>
      </c>
      <c r="U93" s="82"/>
      <c r="V93" s="82"/>
      <c r="W93" s="160">
        <f t="shared" si="174"/>
        <v>0</v>
      </c>
      <c r="X93" s="82"/>
      <c r="Y93" s="82"/>
      <c r="Z93" s="160">
        <f t="shared" si="175"/>
        <v>0</v>
      </c>
      <c r="AA93" s="82"/>
      <c r="AB93" s="82"/>
      <c r="AC93" s="82">
        <f t="shared" si="210"/>
        <v>0</v>
      </c>
      <c r="AD93" s="82"/>
      <c r="AE93" s="82"/>
      <c r="AF93" s="160">
        <f t="shared" si="176"/>
        <v>0</v>
      </c>
      <c r="AG93" s="82"/>
      <c r="AH93" s="82"/>
      <c r="AI93" s="160">
        <f t="shared" si="177"/>
        <v>0</v>
      </c>
      <c r="AJ93" s="82"/>
      <c r="AK93" s="82"/>
      <c r="AL93" s="160">
        <f t="shared" si="178"/>
        <v>0</v>
      </c>
      <c r="AM93" s="82"/>
      <c r="AN93" s="82"/>
      <c r="AO93" s="160">
        <f t="shared" si="179"/>
        <v>0</v>
      </c>
      <c r="AP93" s="82"/>
      <c r="AQ93" s="82"/>
      <c r="AR93" s="160">
        <f t="shared" si="180"/>
        <v>0</v>
      </c>
      <c r="AS93" s="84"/>
      <c r="AT93" s="84"/>
      <c r="AU93" s="85">
        <v>0</v>
      </c>
      <c r="AV93" s="82"/>
      <c r="AW93" s="82"/>
      <c r="AX93" s="160">
        <f t="shared" si="181"/>
        <v>0</v>
      </c>
      <c r="AY93" s="82"/>
      <c r="AZ93" s="82"/>
      <c r="BA93" s="160">
        <f t="shared" si="182"/>
        <v>0</v>
      </c>
      <c r="BB93" s="82"/>
      <c r="BC93" s="82"/>
      <c r="BD93" s="85">
        <f t="shared" si="186"/>
        <v>0</v>
      </c>
      <c r="BE93" s="84"/>
      <c r="BF93" s="84"/>
      <c r="BG93" s="85">
        <f t="shared" si="188"/>
        <v>0</v>
      </c>
      <c r="BH93" s="84"/>
      <c r="BI93" s="84"/>
      <c r="BJ93" s="85">
        <f t="shared" si="189"/>
        <v>0</v>
      </c>
      <c r="BK93" s="84"/>
      <c r="BL93" s="84"/>
      <c r="BM93" s="85">
        <f t="shared" si="195"/>
        <v>0</v>
      </c>
      <c r="BN93" s="89">
        <f t="shared" si="190"/>
        <v>0</v>
      </c>
      <c r="BO93" s="89">
        <f t="shared" si="190"/>
        <v>0</v>
      </c>
      <c r="BP93" s="89">
        <f t="shared" si="190"/>
        <v>0</v>
      </c>
      <c r="BQ93" s="84"/>
      <c r="BR93" s="84"/>
      <c r="BS93" s="85">
        <f t="shared" si="191"/>
        <v>0</v>
      </c>
      <c r="BT93" s="89">
        <f t="shared" si="201"/>
        <v>0</v>
      </c>
      <c r="BU93" s="89">
        <f t="shared" si="201"/>
        <v>0</v>
      </c>
      <c r="BV93" s="89">
        <f t="shared" si="201"/>
        <v>0</v>
      </c>
      <c r="BW93" s="84"/>
      <c r="BX93" s="84"/>
      <c r="BY93" s="85">
        <f t="shared" si="209"/>
        <v>0</v>
      </c>
      <c r="BZ93" s="84"/>
      <c r="CA93" s="84"/>
      <c r="CB93" s="85">
        <f t="shared" si="192"/>
        <v>0</v>
      </c>
      <c r="CC93" s="89">
        <f t="shared" si="193"/>
        <v>0</v>
      </c>
      <c r="CD93" s="89">
        <f t="shared" si="193"/>
        <v>0</v>
      </c>
      <c r="CE93" s="89">
        <f t="shared" si="193"/>
        <v>0</v>
      </c>
      <c r="CF93" s="89">
        <f t="shared" si="194"/>
        <v>0</v>
      </c>
      <c r="CG93" s="89">
        <f t="shared" si="194"/>
        <v>0</v>
      </c>
      <c r="CH93" s="89">
        <f t="shared" si="194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0">
        <f t="shared" si="169"/>
        <v>0</v>
      </c>
      <c r="F94" s="104">
        <f>SUM(F95:F98)</f>
        <v>0</v>
      </c>
      <c r="G94" s="104">
        <f>SUM(G95:G98)</f>
        <v>0</v>
      </c>
      <c r="H94" s="160">
        <f t="shared" si="170"/>
        <v>0</v>
      </c>
      <c r="I94" s="104">
        <f>SUM(I95:I98)</f>
        <v>0</v>
      </c>
      <c r="J94" s="104">
        <f>SUM(J95:J98)</f>
        <v>0</v>
      </c>
      <c r="K94" s="160">
        <f t="shared" si="171"/>
        <v>0</v>
      </c>
      <c r="L94" s="86">
        <v>0</v>
      </c>
      <c r="M94" s="86">
        <v>0</v>
      </c>
      <c r="N94" s="160">
        <v>0</v>
      </c>
      <c r="O94" s="104">
        <f>SUM(O95:O98)</f>
        <v>0</v>
      </c>
      <c r="P94" s="104">
        <f>SUM(P95:P98)</f>
        <v>0</v>
      </c>
      <c r="Q94" s="160">
        <f t="shared" si="172"/>
        <v>0</v>
      </c>
      <c r="R94" s="104">
        <f>SUM(R95:R98)</f>
        <v>0</v>
      </c>
      <c r="S94" s="104">
        <f>SUM(S95:S98)</f>
        <v>0</v>
      </c>
      <c r="T94" s="160">
        <f t="shared" si="173"/>
        <v>0</v>
      </c>
      <c r="U94" s="104">
        <f>SUM(U95:U98)</f>
        <v>0</v>
      </c>
      <c r="V94" s="104">
        <f>SUM(V95:V98)</f>
        <v>0</v>
      </c>
      <c r="W94" s="160">
        <f t="shared" si="174"/>
        <v>0</v>
      </c>
      <c r="X94" s="348">
        <f>SUM(X95:X98)</f>
        <v>0</v>
      </c>
      <c r="Y94" s="348">
        <f t="shared" ref="Y94:AQ94" si="211">SUM(Y95:Y98)</f>
        <v>0</v>
      </c>
      <c r="Z94" s="160">
        <f t="shared" si="175"/>
        <v>0</v>
      </c>
      <c r="AA94" s="348">
        <f t="shared" si="211"/>
        <v>0</v>
      </c>
      <c r="AB94" s="348">
        <f t="shared" si="211"/>
        <v>0</v>
      </c>
      <c r="AC94" s="104">
        <f t="shared" si="210"/>
        <v>0</v>
      </c>
      <c r="AD94" s="348">
        <f t="shared" si="211"/>
        <v>0</v>
      </c>
      <c r="AE94" s="348">
        <f t="shared" si="211"/>
        <v>0</v>
      </c>
      <c r="AF94" s="160">
        <f t="shared" si="176"/>
        <v>0</v>
      </c>
      <c r="AG94" s="348">
        <f t="shared" si="211"/>
        <v>0</v>
      </c>
      <c r="AH94" s="348">
        <f t="shared" si="211"/>
        <v>0</v>
      </c>
      <c r="AI94" s="160">
        <f t="shared" si="177"/>
        <v>0</v>
      </c>
      <c r="AJ94" s="348">
        <f t="shared" si="211"/>
        <v>0</v>
      </c>
      <c r="AK94" s="348">
        <f t="shared" si="211"/>
        <v>0</v>
      </c>
      <c r="AL94" s="160">
        <f t="shared" si="178"/>
        <v>0</v>
      </c>
      <c r="AM94" s="348">
        <f t="shared" si="211"/>
        <v>0</v>
      </c>
      <c r="AN94" s="348">
        <f t="shared" si="211"/>
        <v>0</v>
      </c>
      <c r="AO94" s="160">
        <f t="shared" si="179"/>
        <v>0</v>
      </c>
      <c r="AP94" s="348">
        <f t="shared" si="211"/>
        <v>0</v>
      </c>
      <c r="AQ94" s="348">
        <f t="shared" si="211"/>
        <v>0</v>
      </c>
      <c r="AR94" s="160">
        <f t="shared" si="180"/>
        <v>0</v>
      </c>
      <c r="AS94" s="86">
        <v>0</v>
      </c>
      <c r="AT94" s="86">
        <v>0</v>
      </c>
      <c r="AU94" s="160">
        <v>0</v>
      </c>
      <c r="AV94" s="104">
        <f t="shared" ref="AV94:BC94" si="212">SUM(AV95:AV98)</f>
        <v>0</v>
      </c>
      <c r="AW94" s="104">
        <f t="shared" si="212"/>
        <v>0</v>
      </c>
      <c r="AX94" s="160">
        <f t="shared" si="181"/>
        <v>0</v>
      </c>
      <c r="AY94" s="104">
        <f t="shared" si="212"/>
        <v>0</v>
      </c>
      <c r="AZ94" s="104">
        <f t="shared" si="212"/>
        <v>0</v>
      </c>
      <c r="BA94" s="160">
        <f t="shared" si="182"/>
        <v>0</v>
      </c>
      <c r="BB94" s="104">
        <f t="shared" si="212"/>
        <v>0</v>
      </c>
      <c r="BC94" s="104">
        <f t="shared" si="212"/>
        <v>0</v>
      </c>
      <c r="BD94" s="160">
        <f t="shared" ref="BD94" si="213">SUM(BD95:BD98)</f>
        <v>0</v>
      </c>
      <c r="BE94" s="86">
        <f t="shared" ref="BE94:BL94" si="214">SUM(BE95:BE98)</f>
        <v>0</v>
      </c>
      <c r="BF94" s="86">
        <f t="shared" si="214"/>
        <v>0</v>
      </c>
      <c r="BG94" s="160">
        <f t="shared" si="214"/>
        <v>0</v>
      </c>
      <c r="BH94" s="86">
        <f t="shared" si="214"/>
        <v>0</v>
      </c>
      <c r="BI94" s="86">
        <f t="shared" si="214"/>
        <v>0</v>
      </c>
      <c r="BJ94" s="160">
        <f t="shared" si="214"/>
        <v>0</v>
      </c>
      <c r="BK94" s="86">
        <f t="shared" si="214"/>
        <v>0</v>
      </c>
      <c r="BL94" s="86">
        <f t="shared" si="214"/>
        <v>0</v>
      </c>
      <c r="BM94" s="160">
        <f t="shared" si="195"/>
        <v>0</v>
      </c>
      <c r="BN94" s="88">
        <f t="shared" si="190"/>
        <v>0</v>
      </c>
      <c r="BO94" s="88">
        <f t="shared" si="190"/>
        <v>0</v>
      </c>
      <c r="BP94" s="88">
        <f t="shared" si="190"/>
        <v>0</v>
      </c>
      <c r="BQ94" s="86">
        <f>SUM(BQ95:BQ99)</f>
        <v>0</v>
      </c>
      <c r="BR94" s="86">
        <f>SUM(BR95:BR99)</f>
        <v>0</v>
      </c>
      <c r="BS94" s="160">
        <f t="shared" si="191"/>
        <v>0</v>
      </c>
      <c r="BT94" s="88">
        <f t="shared" ref="BT94:BV99" si="215">SUM(BQ94)</f>
        <v>0</v>
      </c>
      <c r="BU94" s="88">
        <f t="shared" si="215"/>
        <v>0</v>
      </c>
      <c r="BV94" s="88">
        <f t="shared" si="215"/>
        <v>0</v>
      </c>
      <c r="BW94" s="86">
        <f>SUM(BW95:BW99)</f>
        <v>0</v>
      </c>
      <c r="BX94" s="86">
        <f>SUM(BX95:BX99)</f>
        <v>0</v>
      </c>
      <c r="BY94" s="160">
        <f t="shared" si="209"/>
        <v>0</v>
      </c>
      <c r="BZ94" s="86">
        <f>SUM(BZ95:BZ99)</f>
        <v>0</v>
      </c>
      <c r="CA94" s="86">
        <f>SUM(CA95:CA99)</f>
        <v>0</v>
      </c>
      <c r="CB94" s="160">
        <f t="shared" si="192"/>
        <v>0</v>
      </c>
      <c r="CC94" s="88">
        <f t="shared" si="193"/>
        <v>0</v>
      </c>
      <c r="CD94" s="88">
        <f t="shared" si="193"/>
        <v>0</v>
      </c>
      <c r="CE94" s="88">
        <f t="shared" si="193"/>
        <v>0</v>
      </c>
      <c r="CF94" s="88">
        <f t="shared" si="194"/>
        <v>0</v>
      </c>
      <c r="CG94" s="88">
        <f t="shared" si="194"/>
        <v>0</v>
      </c>
      <c r="CH94" s="88">
        <f t="shared" si="194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0">
        <f t="shared" si="169"/>
        <v>0</v>
      </c>
      <c r="F95" s="82"/>
      <c r="G95" s="82"/>
      <c r="H95" s="160">
        <f t="shared" si="170"/>
        <v>0</v>
      </c>
      <c r="I95" s="82"/>
      <c r="J95" s="82"/>
      <c r="K95" s="160">
        <f t="shared" si="171"/>
        <v>0</v>
      </c>
      <c r="L95" s="84"/>
      <c r="M95" s="84"/>
      <c r="N95" s="85">
        <v>0</v>
      </c>
      <c r="O95" s="82"/>
      <c r="P95" s="82"/>
      <c r="Q95" s="160">
        <f t="shared" si="172"/>
        <v>0</v>
      </c>
      <c r="R95" s="82"/>
      <c r="S95" s="82"/>
      <c r="T95" s="160">
        <f t="shared" si="173"/>
        <v>0</v>
      </c>
      <c r="U95" s="82"/>
      <c r="V95" s="82"/>
      <c r="W95" s="160">
        <f t="shared" si="174"/>
        <v>0</v>
      </c>
      <c r="X95" s="82"/>
      <c r="Y95" s="82"/>
      <c r="Z95" s="160">
        <f t="shared" si="175"/>
        <v>0</v>
      </c>
      <c r="AA95" s="82"/>
      <c r="AB95" s="82"/>
      <c r="AC95" s="82">
        <f t="shared" si="210"/>
        <v>0</v>
      </c>
      <c r="AD95" s="82"/>
      <c r="AE95" s="82"/>
      <c r="AF95" s="160">
        <f t="shared" si="176"/>
        <v>0</v>
      </c>
      <c r="AG95" s="82"/>
      <c r="AH95" s="82"/>
      <c r="AI95" s="160">
        <f t="shared" si="177"/>
        <v>0</v>
      </c>
      <c r="AJ95" s="82"/>
      <c r="AK95" s="82"/>
      <c r="AL95" s="160">
        <f t="shared" si="178"/>
        <v>0</v>
      </c>
      <c r="AM95" s="82"/>
      <c r="AN95" s="82"/>
      <c r="AO95" s="160">
        <f t="shared" si="179"/>
        <v>0</v>
      </c>
      <c r="AP95" s="82"/>
      <c r="AQ95" s="82">
        <v>0</v>
      </c>
      <c r="AR95" s="160">
        <f t="shared" si="180"/>
        <v>0</v>
      </c>
      <c r="AS95" s="84"/>
      <c r="AT95" s="84"/>
      <c r="AU95" s="85">
        <v>0</v>
      </c>
      <c r="AV95" s="82"/>
      <c r="AW95" s="82"/>
      <c r="AX95" s="160">
        <f t="shared" si="181"/>
        <v>0</v>
      </c>
      <c r="AY95" s="82"/>
      <c r="AZ95" s="82"/>
      <c r="BA95" s="160">
        <f t="shared" si="182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6">SUM(BF95-BE95)</f>
        <v>0</v>
      </c>
      <c r="BH95" s="84"/>
      <c r="BI95" s="84"/>
      <c r="BJ95" s="85">
        <f t="shared" ref="BJ95:BJ98" si="217">SUM(BI95-BH95)</f>
        <v>0</v>
      </c>
      <c r="BK95" s="84"/>
      <c r="BL95" s="84"/>
      <c r="BM95" s="85">
        <f t="shared" si="195"/>
        <v>0</v>
      </c>
      <c r="BN95" s="89">
        <f t="shared" si="190"/>
        <v>0</v>
      </c>
      <c r="BO95" s="89">
        <f t="shared" si="190"/>
        <v>0</v>
      </c>
      <c r="BP95" s="89">
        <f t="shared" si="190"/>
        <v>0</v>
      </c>
      <c r="BQ95" s="84"/>
      <c r="BR95" s="84"/>
      <c r="BS95" s="85">
        <f t="shared" si="191"/>
        <v>0</v>
      </c>
      <c r="BT95" s="89">
        <f t="shared" ref="BT95:BV98" si="218">SUM(BQ95)</f>
        <v>0</v>
      </c>
      <c r="BU95" s="89">
        <f t="shared" si="218"/>
        <v>0</v>
      </c>
      <c r="BV95" s="89">
        <f t="shared" si="218"/>
        <v>0</v>
      </c>
      <c r="BW95" s="84"/>
      <c r="BX95" s="84"/>
      <c r="BY95" s="85">
        <f t="shared" si="209"/>
        <v>0</v>
      </c>
      <c r="BZ95" s="84"/>
      <c r="CA95" s="84"/>
      <c r="CB95" s="85">
        <f t="shared" si="192"/>
        <v>0</v>
      </c>
      <c r="CC95" s="89">
        <f t="shared" si="193"/>
        <v>0</v>
      </c>
      <c r="CD95" s="89">
        <f t="shared" si="193"/>
        <v>0</v>
      </c>
      <c r="CE95" s="89">
        <f t="shared" si="193"/>
        <v>0</v>
      </c>
      <c r="CF95" s="89">
        <f t="shared" si="194"/>
        <v>0</v>
      </c>
      <c r="CG95" s="89">
        <f t="shared" si="194"/>
        <v>0</v>
      </c>
      <c r="CH95" s="89">
        <f t="shared" si="194"/>
        <v>0</v>
      </c>
    </row>
    <row r="96" spans="1:16320">
      <c r="A96" s="13">
        <v>85</v>
      </c>
      <c r="B96" s="14" t="s">
        <v>186</v>
      </c>
      <c r="C96" s="82"/>
      <c r="D96" s="82"/>
      <c r="E96" s="160">
        <f t="shared" si="169"/>
        <v>0</v>
      </c>
      <c r="F96" s="82"/>
      <c r="G96" s="82"/>
      <c r="H96" s="160">
        <f t="shared" si="170"/>
        <v>0</v>
      </c>
      <c r="I96" s="82"/>
      <c r="J96" s="82"/>
      <c r="K96" s="160">
        <f t="shared" si="171"/>
        <v>0</v>
      </c>
      <c r="L96" s="84"/>
      <c r="M96" s="84"/>
      <c r="N96" s="85">
        <v>0</v>
      </c>
      <c r="O96" s="82"/>
      <c r="P96" s="82"/>
      <c r="Q96" s="160">
        <f t="shared" si="172"/>
        <v>0</v>
      </c>
      <c r="R96" s="82"/>
      <c r="S96" s="82"/>
      <c r="T96" s="160">
        <f t="shared" si="173"/>
        <v>0</v>
      </c>
      <c r="U96" s="82"/>
      <c r="V96" s="82"/>
      <c r="W96" s="160">
        <f t="shared" si="174"/>
        <v>0</v>
      </c>
      <c r="X96" s="82"/>
      <c r="Y96" s="82"/>
      <c r="Z96" s="160">
        <f t="shared" si="175"/>
        <v>0</v>
      </c>
      <c r="AA96" s="82"/>
      <c r="AB96" s="82"/>
      <c r="AC96" s="82">
        <f t="shared" si="210"/>
        <v>0</v>
      </c>
      <c r="AD96" s="82"/>
      <c r="AE96" s="82"/>
      <c r="AF96" s="160">
        <f t="shared" si="176"/>
        <v>0</v>
      </c>
      <c r="AG96" s="82"/>
      <c r="AH96" s="82"/>
      <c r="AI96" s="160">
        <f t="shared" si="177"/>
        <v>0</v>
      </c>
      <c r="AJ96" s="82"/>
      <c r="AK96" s="82"/>
      <c r="AL96" s="160">
        <f t="shared" si="178"/>
        <v>0</v>
      </c>
      <c r="AM96" s="82"/>
      <c r="AN96" s="82"/>
      <c r="AO96" s="160">
        <f t="shared" si="179"/>
        <v>0</v>
      </c>
      <c r="AP96" s="82"/>
      <c r="AQ96" s="82"/>
      <c r="AR96" s="160">
        <f t="shared" si="180"/>
        <v>0</v>
      </c>
      <c r="AS96" s="84"/>
      <c r="AT96" s="84"/>
      <c r="AU96" s="85">
        <v>0</v>
      </c>
      <c r="AV96" s="82"/>
      <c r="AW96" s="82"/>
      <c r="AX96" s="160">
        <f t="shared" si="181"/>
        <v>0</v>
      </c>
      <c r="AY96" s="82"/>
      <c r="AZ96" s="82"/>
      <c r="BA96" s="160">
        <f t="shared" si="182"/>
        <v>0</v>
      </c>
      <c r="BB96" s="82"/>
      <c r="BC96" s="82"/>
      <c r="BD96" s="85">
        <f>SUM(BC96-BB96)</f>
        <v>0</v>
      </c>
      <c r="BE96" s="84"/>
      <c r="BF96" s="84"/>
      <c r="BG96" s="85">
        <f t="shared" si="216"/>
        <v>0</v>
      </c>
      <c r="BH96" s="84"/>
      <c r="BI96" s="84"/>
      <c r="BJ96" s="85">
        <f t="shared" si="217"/>
        <v>0</v>
      </c>
      <c r="BK96" s="84"/>
      <c r="BL96" s="84"/>
      <c r="BM96" s="85">
        <f t="shared" si="195"/>
        <v>0</v>
      </c>
      <c r="BN96" s="89">
        <f t="shared" si="190"/>
        <v>0</v>
      </c>
      <c r="BO96" s="89">
        <f t="shared" si="190"/>
        <v>0</v>
      </c>
      <c r="BP96" s="89">
        <f t="shared" si="190"/>
        <v>0</v>
      </c>
      <c r="BQ96" s="84"/>
      <c r="BR96" s="84"/>
      <c r="BS96" s="85">
        <f t="shared" si="191"/>
        <v>0</v>
      </c>
      <c r="BT96" s="89">
        <f t="shared" si="218"/>
        <v>0</v>
      </c>
      <c r="BU96" s="89">
        <f t="shared" si="218"/>
        <v>0</v>
      </c>
      <c r="BV96" s="89">
        <f t="shared" si="218"/>
        <v>0</v>
      </c>
      <c r="BW96" s="84"/>
      <c r="BX96" s="84"/>
      <c r="BY96" s="85">
        <f t="shared" si="209"/>
        <v>0</v>
      </c>
      <c r="BZ96" s="84"/>
      <c r="CA96" s="84"/>
      <c r="CB96" s="85">
        <f t="shared" si="192"/>
        <v>0</v>
      </c>
      <c r="CC96" s="89">
        <f t="shared" si="193"/>
        <v>0</v>
      </c>
      <c r="CD96" s="89">
        <f t="shared" si="193"/>
        <v>0</v>
      </c>
      <c r="CE96" s="89">
        <f t="shared" si="193"/>
        <v>0</v>
      </c>
      <c r="CF96" s="89">
        <f t="shared" si="194"/>
        <v>0</v>
      </c>
      <c r="CG96" s="89">
        <f t="shared" si="194"/>
        <v>0</v>
      </c>
      <c r="CH96" s="89">
        <f t="shared" si="194"/>
        <v>0</v>
      </c>
    </row>
    <row r="97" spans="1:16320">
      <c r="A97" s="13">
        <v>86</v>
      </c>
      <c r="B97" s="14" t="s">
        <v>187</v>
      </c>
      <c r="C97" s="82"/>
      <c r="D97" s="82"/>
      <c r="E97" s="160">
        <f t="shared" si="169"/>
        <v>0</v>
      </c>
      <c r="F97" s="82"/>
      <c r="G97" s="82"/>
      <c r="H97" s="160">
        <f t="shared" si="170"/>
        <v>0</v>
      </c>
      <c r="I97" s="82"/>
      <c r="J97" s="82"/>
      <c r="K97" s="160">
        <f t="shared" si="171"/>
        <v>0</v>
      </c>
      <c r="L97" s="84"/>
      <c r="M97" s="84"/>
      <c r="N97" s="85">
        <v>0</v>
      </c>
      <c r="O97" s="82"/>
      <c r="P97" s="82"/>
      <c r="Q97" s="160">
        <f t="shared" si="172"/>
        <v>0</v>
      </c>
      <c r="R97" s="82"/>
      <c r="S97" s="82"/>
      <c r="T97" s="160">
        <f t="shared" si="173"/>
        <v>0</v>
      </c>
      <c r="U97" s="82"/>
      <c r="V97" s="82"/>
      <c r="W97" s="160">
        <f t="shared" si="174"/>
        <v>0</v>
      </c>
      <c r="X97" s="82"/>
      <c r="Y97" s="82"/>
      <c r="Z97" s="160">
        <f t="shared" si="175"/>
        <v>0</v>
      </c>
      <c r="AA97" s="82"/>
      <c r="AB97" s="82"/>
      <c r="AC97" s="82">
        <f t="shared" si="210"/>
        <v>0</v>
      </c>
      <c r="AD97" s="82"/>
      <c r="AE97" s="82"/>
      <c r="AF97" s="160">
        <f t="shared" si="176"/>
        <v>0</v>
      </c>
      <c r="AG97" s="82"/>
      <c r="AH97" s="82"/>
      <c r="AI97" s="160">
        <f t="shared" si="177"/>
        <v>0</v>
      </c>
      <c r="AJ97" s="82"/>
      <c r="AK97" s="82"/>
      <c r="AL97" s="160">
        <f t="shared" si="178"/>
        <v>0</v>
      </c>
      <c r="AM97" s="82"/>
      <c r="AN97" s="82"/>
      <c r="AO97" s="160">
        <f t="shared" si="179"/>
        <v>0</v>
      </c>
      <c r="AP97" s="82"/>
      <c r="AQ97" s="82"/>
      <c r="AR97" s="160">
        <f t="shared" si="180"/>
        <v>0</v>
      </c>
      <c r="AS97" s="84"/>
      <c r="AT97" s="84"/>
      <c r="AU97" s="85">
        <v>0</v>
      </c>
      <c r="AV97" s="82"/>
      <c r="AW97" s="82"/>
      <c r="AX97" s="160">
        <f t="shared" si="181"/>
        <v>0</v>
      </c>
      <c r="AY97" s="82"/>
      <c r="AZ97" s="82"/>
      <c r="BA97" s="160">
        <f t="shared" si="182"/>
        <v>0</v>
      </c>
      <c r="BB97" s="82"/>
      <c r="BC97" s="82"/>
      <c r="BD97" s="85">
        <f>SUM(BC97-BB97)</f>
        <v>0</v>
      </c>
      <c r="BE97" s="84"/>
      <c r="BF97" s="84"/>
      <c r="BG97" s="85">
        <f t="shared" si="216"/>
        <v>0</v>
      </c>
      <c r="BH97" s="84"/>
      <c r="BI97" s="84"/>
      <c r="BJ97" s="85">
        <f t="shared" si="217"/>
        <v>0</v>
      </c>
      <c r="BK97" s="84"/>
      <c r="BL97" s="84"/>
      <c r="BM97" s="85">
        <f t="shared" si="195"/>
        <v>0</v>
      </c>
      <c r="BN97" s="89">
        <f t="shared" si="190"/>
        <v>0</v>
      </c>
      <c r="BO97" s="89">
        <f t="shared" si="190"/>
        <v>0</v>
      </c>
      <c r="BP97" s="89">
        <f t="shared" si="190"/>
        <v>0</v>
      </c>
      <c r="BQ97" s="84"/>
      <c r="BR97" s="84"/>
      <c r="BS97" s="85">
        <f t="shared" si="191"/>
        <v>0</v>
      </c>
      <c r="BT97" s="89">
        <f t="shared" si="218"/>
        <v>0</v>
      </c>
      <c r="BU97" s="89">
        <f t="shared" si="218"/>
        <v>0</v>
      </c>
      <c r="BV97" s="89">
        <f t="shared" si="218"/>
        <v>0</v>
      </c>
      <c r="BW97" s="84"/>
      <c r="BX97" s="84"/>
      <c r="BY97" s="85">
        <f t="shared" si="209"/>
        <v>0</v>
      </c>
      <c r="BZ97" s="84"/>
      <c r="CA97" s="84"/>
      <c r="CB97" s="85">
        <f t="shared" si="192"/>
        <v>0</v>
      </c>
      <c r="CC97" s="89">
        <f t="shared" si="193"/>
        <v>0</v>
      </c>
      <c r="CD97" s="89">
        <f t="shared" si="193"/>
        <v>0</v>
      </c>
      <c r="CE97" s="89">
        <f t="shared" si="193"/>
        <v>0</v>
      </c>
      <c r="CF97" s="89">
        <f t="shared" si="194"/>
        <v>0</v>
      </c>
      <c r="CG97" s="89">
        <f t="shared" si="194"/>
        <v>0</v>
      </c>
      <c r="CH97" s="89">
        <f t="shared" si="194"/>
        <v>0</v>
      </c>
    </row>
    <row r="98" spans="1:16320">
      <c r="A98" s="13">
        <v>87</v>
      </c>
      <c r="B98" s="14" t="s">
        <v>188</v>
      </c>
      <c r="C98" s="82"/>
      <c r="D98" s="82"/>
      <c r="E98" s="160">
        <f t="shared" si="169"/>
        <v>0</v>
      </c>
      <c r="F98" s="82"/>
      <c r="G98" s="82"/>
      <c r="H98" s="160">
        <f t="shared" si="170"/>
        <v>0</v>
      </c>
      <c r="I98" s="82"/>
      <c r="J98" s="82"/>
      <c r="K98" s="160">
        <f t="shared" si="171"/>
        <v>0</v>
      </c>
      <c r="L98" s="84"/>
      <c r="M98" s="84"/>
      <c r="N98" s="85">
        <v>0</v>
      </c>
      <c r="O98" s="82"/>
      <c r="P98" s="82"/>
      <c r="Q98" s="160">
        <f t="shared" si="172"/>
        <v>0</v>
      </c>
      <c r="R98" s="82"/>
      <c r="S98" s="82"/>
      <c r="T98" s="160">
        <f t="shared" si="173"/>
        <v>0</v>
      </c>
      <c r="U98" s="82"/>
      <c r="V98" s="82"/>
      <c r="W98" s="160">
        <f t="shared" si="174"/>
        <v>0</v>
      </c>
      <c r="X98" s="82"/>
      <c r="Y98" s="82"/>
      <c r="Z98" s="160">
        <f t="shared" si="175"/>
        <v>0</v>
      </c>
      <c r="AA98" s="82"/>
      <c r="AB98" s="82"/>
      <c r="AC98" s="82">
        <f t="shared" si="210"/>
        <v>0</v>
      </c>
      <c r="AD98" s="82"/>
      <c r="AE98" s="82"/>
      <c r="AF98" s="160">
        <f t="shared" si="176"/>
        <v>0</v>
      </c>
      <c r="AG98" s="82"/>
      <c r="AH98" s="82"/>
      <c r="AI98" s="160">
        <f t="shared" si="177"/>
        <v>0</v>
      </c>
      <c r="AJ98" s="82"/>
      <c r="AK98" s="82"/>
      <c r="AL98" s="160">
        <f t="shared" si="178"/>
        <v>0</v>
      </c>
      <c r="AM98" s="82"/>
      <c r="AN98" s="82"/>
      <c r="AO98" s="160">
        <f t="shared" si="179"/>
        <v>0</v>
      </c>
      <c r="AP98" s="82"/>
      <c r="AQ98" s="82"/>
      <c r="AR98" s="160">
        <f t="shared" si="180"/>
        <v>0</v>
      </c>
      <c r="AS98" s="84"/>
      <c r="AT98" s="84"/>
      <c r="AU98" s="85">
        <v>0</v>
      </c>
      <c r="AV98" s="82"/>
      <c r="AW98" s="82"/>
      <c r="AX98" s="160">
        <f t="shared" si="181"/>
        <v>0</v>
      </c>
      <c r="AY98" s="82"/>
      <c r="AZ98" s="82"/>
      <c r="BA98" s="160">
        <f t="shared" si="182"/>
        <v>0</v>
      </c>
      <c r="BB98" s="82"/>
      <c r="BC98" s="82"/>
      <c r="BD98" s="85">
        <f>SUM(BC98-BB98)</f>
        <v>0</v>
      </c>
      <c r="BE98" s="84"/>
      <c r="BF98" s="84"/>
      <c r="BG98" s="85">
        <f t="shared" si="216"/>
        <v>0</v>
      </c>
      <c r="BH98" s="84"/>
      <c r="BI98" s="84"/>
      <c r="BJ98" s="85">
        <f t="shared" si="217"/>
        <v>0</v>
      </c>
      <c r="BK98" s="84"/>
      <c r="BL98" s="84"/>
      <c r="BM98" s="85">
        <f t="shared" si="195"/>
        <v>0</v>
      </c>
      <c r="BN98" s="89">
        <f t="shared" si="190"/>
        <v>0</v>
      </c>
      <c r="BO98" s="89">
        <f t="shared" si="190"/>
        <v>0</v>
      </c>
      <c r="BP98" s="89">
        <f t="shared" si="190"/>
        <v>0</v>
      </c>
      <c r="BQ98" s="84"/>
      <c r="BR98" s="84"/>
      <c r="BS98" s="85">
        <f t="shared" si="191"/>
        <v>0</v>
      </c>
      <c r="BT98" s="89">
        <f t="shared" si="218"/>
        <v>0</v>
      </c>
      <c r="BU98" s="89">
        <f t="shared" si="218"/>
        <v>0</v>
      </c>
      <c r="BV98" s="89">
        <f t="shared" si="218"/>
        <v>0</v>
      </c>
      <c r="BW98" s="84"/>
      <c r="BX98" s="84"/>
      <c r="BY98" s="85">
        <f t="shared" si="209"/>
        <v>0</v>
      </c>
      <c r="BZ98" s="84"/>
      <c r="CA98" s="84"/>
      <c r="CB98" s="85">
        <f t="shared" si="192"/>
        <v>0</v>
      </c>
      <c r="CC98" s="89">
        <f t="shared" si="193"/>
        <v>0</v>
      </c>
      <c r="CD98" s="89">
        <f t="shared" si="193"/>
        <v>0</v>
      </c>
      <c r="CE98" s="89">
        <f t="shared" si="193"/>
        <v>0</v>
      </c>
      <c r="CF98" s="89">
        <f t="shared" si="194"/>
        <v>0</v>
      </c>
      <c r="CG98" s="89">
        <f t="shared" si="194"/>
        <v>0</v>
      </c>
      <c r="CH98" s="89">
        <f t="shared" si="194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0">
        <f t="shared" si="169"/>
        <v>0</v>
      </c>
      <c r="F99" s="104">
        <f>SUM(F100:F107)</f>
        <v>0</v>
      </c>
      <c r="G99" s="104">
        <f>SUM(G100:G107)</f>
        <v>0</v>
      </c>
      <c r="H99" s="160">
        <f t="shared" si="170"/>
        <v>0</v>
      </c>
      <c r="I99" s="104">
        <f>SUM(I100:I107)</f>
        <v>0</v>
      </c>
      <c r="J99" s="104">
        <f>SUM(J100:J107)</f>
        <v>0</v>
      </c>
      <c r="K99" s="160">
        <f t="shared" si="171"/>
        <v>0</v>
      </c>
      <c r="L99" s="86">
        <v>0</v>
      </c>
      <c r="M99" s="86">
        <v>0</v>
      </c>
      <c r="N99" s="160">
        <v>0</v>
      </c>
      <c r="O99" s="104">
        <f>SUM(O100:O107)</f>
        <v>0</v>
      </c>
      <c r="P99" s="104">
        <f>SUM(P100:P107)</f>
        <v>0</v>
      </c>
      <c r="Q99" s="160">
        <f t="shared" si="172"/>
        <v>0</v>
      </c>
      <c r="R99" s="104">
        <f>SUM(R100:R107)</f>
        <v>0</v>
      </c>
      <c r="S99" s="104">
        <f>SUM(S100:S107)</f>
        <v>0</v>
      </c>
      <c r="T99" s="160">
        <f t="shared" si="173"/>
        <v>0</v>
      </c>
      <c r="U99" s="104">
        <f>SUM(U100:U107)</f>
        <v>0</v>
      </c>
      <c r="V99" s="104">
        <f>SUM(V100:V107)</f>
        <v>0</v>
      </c>
      <c r="W99" s="160">
        <f t="shared" si="174"/>
        <v>0</v>
      </c>
      <c r="X99" s="104">
        <f>SUM(X100:X107)</f>
        <v>0</v>
      </c>
      <c r="Y99" s="104">
        <f>SUM(Y100:Y107)</f>
        <v>0</v>
      </c>
      <c r="Z99" s="160">
        <f t="shared" si="175"/>
        <v>0</v>
      </c>
      <c r="AA99" s="104">
        <f t="shared" ref="AA99:AQ99" si="219">SUM(AA100:AA107)</f>
        <v>0</v>
      </c>
      <c r="AB99" s="104">
        <f t="shared" si="219"/>
        <v>0</v>
      </c>
      <c r="AC99" s="104">
        <f t="shared" si="210"/>
        <v>0</v>
      </c>
      <c r="AD99" s="104">
        <f t="shared" si="219"/>
        <v>0</v>
      </c>
      <c r="AE99" s="104">
        <f t="shared" si="219"/>
        <v>0</v>
      </c>
      <c r="AF99" s="160">
        <f t="shared" si="176"/>
        <v>0</v>
      </c>
      <c r="AG99" s="104">
        <f t="shared" si="219"/>
        <v>0</v>
      </c>
      <c r="AH99" s="104">
        <f t="shared" si="219"/>
        <v>0</v>
      </c>
      <c r="AI99" s="160">
        <f t="shared" si="177"/>
        <v>0</v>
      </c>
      <c r="AJ99" s="104">
        <f t="shared" si="219"/>
        <v>0</v>
      </c>
      <c r="AK99" s="104">
        <f t="shared" si="219"/>
        <v>0</v>
      </c>
      <c r="AL99" s="160">
        <f t="shared" si="178"/>
        <v>0</v>
      </c>
      <c r="AM99" s="104">
        <f t="shared" si="219"/>
        <v>0</v>
      </c>
      <c r="AN99" s="104">
        <f t="shared" si="219"/>
        <v>0</v>
      </c>
      <c r="AO99" s="160">
        <f t="shared" si="179"/>
        <v>0</v>
      </c>
      <c r="AP99" s="104">
        <f t="shared" si="219"/>
        <v>0</v>
      </c>
      <c r="AQ99" s="104">
        <f t="shared" si="219"/>
        <v>0</v>
      </c>
      <c r="AR99" s="160">
        <f t="shared" si="180"/>
        <v>0</v>
      </c>
      <c r="AS99" s="86">
        <v>0</v>
      </c>
      <c r="AT99" s="86">
        <v>0</v>
      </c>
      <c r="AU99" s="160">
        <v>0</v>
      </c>
      <c r="AV99" s="104">
        <f t="shared" ref="AV99:BC99" si="220">SUM(AV100:AV107)</f>
        <v>0</v>
      </c>
      <c r="AW99" s="104">
        <f t="shared" si="220"/>
        <v>0</v>
      </c>
      <c r="AX99" s="160">
        <f t="shared" si="181"/>
        <v>0</v>
      </c>
      <c r="AY99" s="104">
        <f t="shared" si="220"/>
        <v>0</v>
      </c>
      <c r="AZ99" s="104">
        <f t="shared" si="220"/>
        <v>0</v>
      </c>
      <c r="BA99" s="160">
        <f t="shared" si="182"/>
        <v>0</v>
      </c>
      <c r="BB99" s="104">
        <f t="shared" si="220"/>
        <v>0</v>
      </c>
      <c r="BC99" s="104">
        <f t="shared" si="220"/>
        <v>0</v>
      </c>
      <c r="BD99" s="160">
        <f t="shared" si="186"/>
        <v>0</v>
      </c>
      <c r="BE99" s="86">
        <f>SUM(BE100:BE107)</f>
        <v>0</v>
      </c>
      <c r="BF99" s="86">
        <f>SUM(BF100:BF107)</f>
        <v>0</v>
      </c>
      <c r="BG99" s="160">
        <f t="shared" si="188"/>
        <v>0</v>
      </c>
      <c r="BH99" s="86">
        <f>SUM(BH100:BH107)</f>
        <v>0</v>
      </c>
      <c r="BI99" s="86">
        <f>SUM(BI100:BI107)</f>
        <v>0</v>
      </c>
      <c r="BJ99" s="160">
        <f t="shared" si="189"/>
        <v>0</v>
      </c>
      <c r="BK99" s="86">
        <f>SUM(BK100:BK107)</f>
        <v>0</v>
      </c>
      <c r="BL99" s="86">
        <f>SUM(BL100:BL107)</f>
        <v>0</v>
      </c>
      <c r="BM99" s="160">
        <f t="shared" si="195"/>
        <v>0</v>
      </c>
      <c r="BN99" s="88">
        <f t="shared" si="190"/>
        <v>0</v>
      </c>
      <c r="BO99" s="88">
        <f t="shared" si="190"/>
        <v>0</v>
      </c>
      <c r="BP99" s="88">
        <f t="shared" si="190"/>
        <v>0</v>
      </c>
      <c r="BQ99" s="86">
        <f>SUM(BQ100:BQ107)</f>
        <v>0</v>
      </c>
      <c r="BR99" s="86">
        <f>SUM(BR100:BR107)</f>
        <v>0</v>
      </c>
      <c r="BS99" s="160">
        <f t="shared" si="191"/>
        <v>0</v>
      </c>
      <c r="BT99" s="88">
        <f t="shared" si="215"/>
        <v>0</v>
      </c>
      <c r="BU99" s="88">
        <f t="shared" si="215"/>
        <v>0</v>
      </c>
      <c r="BV99" s="88">
        <f t="shared" si="215"/>
        <v>0</v>
      </c>
      <c r="BW99" s="86">
        <f>SUM(BW100:BW107)</f>
        <v>0</v>
      </c>
      <c r="BX99" s="86">
        <f>SUM(BX100:BX107)</f>
        <v>0</v>
      </c>
      <c r="BY99" s="160">
        <f t="shared" si="209"/>
        <v>0</v>
      </c>
      <c r="BZ99" s="86">
        <f>SUM(BZ100:BZ107)</f>
        <v>0</v>
      </c>
      <c r="CA99" s="86">
        <f>SUM(CA100:CA107)</f>
        <v>0</v>
      </c>
      <c r="CB99" s="160">
        <f t="shared" si="192"/>
        <v>0</v>
      </c>
      <c r="CC99" s="88">
        <f t="shared" si="193"/>
        <v>0</v>
      </c>
      <c r="CD99" s="88">
        <f t="shared" si="193"/>
        <v>0</v>
      </c>
      <c r="CE99" s="88">
        <f t="shared" si="193"/>
        <v>0</v>
      </c>
      <c r="CF99" s="88">
        <f t="shared" si="194"/>
        <v>0</v>
      </c>
      <c r="CG99" s="88">
        <f t="shared" si="194"/>
        <v>0</v>
      </c>
      <c r="CH99" s="88">
        <f t="shared" si="194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0">
        <f t="shared" si="169"/>
        <v>0</v>
      </c>
      <c r="F100" s="82"/>
      <c r="G100" s="82">
        <v>0</v>
      </c>
      <c r="H100" s="160">
        <f t="shared" si="170"/>
        <v>0</v>
      </c>
      <c r="I100" s="82"/>
      <c r="J100" s="82">
        <v>0</v>
      </c>
      <c r="K100" s="160">
        <f t="shared" si="171"/>
        <v>0</v>
      </c>
      <c r="L100" s="84"/>
      <c r="M100" s="84"/>
      <c r="N100" s="85">
        <v>0</v>
      </c>
      <c r="O100" s="82"/>
      <c r="P100" s="82"/>
      <c r="Q100" s="160">
        <f t="shared" si="172"/>
        <v>0</v>
      </c>
      <c r="R100" s="82"/>
      <c r="S100" s="82"/>
      <c r="T100" s="160">
        <f t="shared" si="173"/>
        <v>0</v>
      </c>
      <c r="U100" s="82"/>
      <c r="V100" s="82"/>
      <c r="W100" s="160">
        <f t="shared" si="174"/>
        <v>0</v>
      </c>
      <c r="X100" s="82"/>
      <c r="Y100" s="82"/>
      <c r="Z100" s="160">
        <f t="shared" si="175"/>
        <v>0</v>
      </c>
      <c r="AA100" s="82"/>
      <c r="AB100" s="82"/>
      <c r="AC100" s="82">
        <f t="shared" si="210"/>
        <v>0</v>
      </c>
      <c r="AD100" s="82"/>
      <c r="AE100" s="82"/>
      <c r="AF100" s="160">
        <f t="shared" si="176"/>
        <v>0</v>
      </c>
      <c r="AG100" s="82"/>
      <c r="AH100" s="82"/>
      <c r="AI100" s="160">
        <f t="shared" si="177"/>
        <v>0</v>
      </c>
      <c r="AJ100" s="82"/>
      <c r="AK100" s="82"/>
      <c r="AL100" s="160">
        <f t="shared" si="178"/>
        <v>0</v>
      </c>
      <c r="AM100" s="82"/>
      <c r="AN100" s="82"/>
      <c r="AO100" s="160">
        <f t="shared" si="179"/>
        <v>0</v>
      </c>
      <c r="AP100" s="82"/>
      <c r="AQ100" s="82"/>
      <c r="AR100" s="160">
        <f t="shared" si="180"/>
        <v>0</v>
      </c>
      <c r="AS100" s="84"/>
      <c r="AT100" s="84"/>
      <c r="AU100" s="85">
        <v>0</v>
      </c>
      <c r="AV100" s="82"/>
      <c r="AW100" s="82"/>
      <c r="AX100" s="160">
        <f t="shared" si="181"/>
        <v>0</v>
      </c>
      <c r="AY100" s="82"/>
      <c r="AZ100" s="82"/>
      <c r="BA100" s="160">
        <f t="shared" si="182"/>
        <v>0</v>
      </c>
      <c r="BB100" s="82"/>
      <c r="BC100" s="82"/>
      <c r="BD100" s="85">
        <f t="shared" si="186"/>
        <v>0</v>
      </c>
      <c r="BE100" s="84"/>
      <c r="BF100" s="84"/>
      <c r="BG100" s="85">
        <f t="shared" si="188"/>
        <v>0</v>
      </c>
      <c r="BH100" s="84"/>
      <c r="BI100" s="84"/>
      <c r="BJ100" s="85">
        <f t="shared" si="189"/>
        <v>0</v>
      </c>
      <c r="BK100" s="84"/>
      <c r="BL100" s="84"/>
      <c r="BM100" s="85">
        <f t="shared" si="195"/>
        <v>0</v>
      </c>
      <c r="BN100" s="89">
        <f t="shared" si="190"/>
        <v>0</v>
      </c>
      <c r="BO100" s="89">
        <f t="shared" si="190"/>
        <v>0</v>
      </c>
      <c r="BP100" s="89">
        <f t="shared" si="190"/>
        <v>0</v>
      </c>
      <c r="BQ100" s="84"/>
      <c r="BR100" s="84"/>
      <c r="BS100" s="85">
        <f t="shared" si="191"/>
        <v>0</v>
      </c>
      <c r="BT100" s="89">
        <f t="shared" ref="BT100:BV107" si="221">SUM(BQ100)</f>
        <v>0</v>
      </c>
      <c r="BU100" s="89">
        <f t="shared" si="221"/>
        <v>0</v>
      </c>
      <c r="BV100" s="89">
        <f t="shared" si="221"/>
        <v>0</v>
      </c>
      <c r="BW100" s="84"/>
      <c r="BX100" s="84"/>
      <c r="BY100" s="85">
        <f t="shared" si="209"/>
        <v>0</v>
      </c>
      <c r="BZ100" s="84"/>
      <c r="CA100" s="84"/>
      <c r="CB100" s="85">
        <f t="shared" si="192"/>
        <v>0</v>
      </c>
      <c r="CC100" s="89">
        <f t="shared" si="193"/>
        <v>0</v>
      </c>
      <c r="CD100" s="89">
        <f t="shared" si="193"/>
        <v>0</v>
      </c>
      <c r="CE100" s="89">
        <f t="shared" si="193"/>
        <v>0</v>
      </c>
      <c r="CF100" s="89">
        <f t="shared" si="194"/>
        <v>0</v>
      </c>
      <c r="CG100" s="89">
        <f t="shared" si="194"/>
        <v>0</v>
      </c>
      <c r="CH100" s="89">
        <f t="shared" si="194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0">
        <f t="shared" si="169"/>
        <v>0</v>
      </c>
      <c r="F101" s="82"/>
      <c r="G101" s="82">
        <v>0</v>
      </c>
      <c r="H101" s="160">
        <f t="shared" si="170"/>
        <v>0</v>
      </c>
      <c r="I101" s="82"/>
      <c r="J101" s="82">
        <v>0</v>
      </c>
      <c r="K101" s="160">
        <f t="shared" si="171"/>
        <v>0</v>
      </c>
      <c r="L101" s="84"/>
      <c r="M101" s="84"/>
      <c r="N101" s="85">
        <v>0</v>
      </c>
      <c r="O101" s="82"/>
      <c r="P101" s="82"/>
      <c r="Q101" s="160">
        <f t="shared" si="172"/>
        <v>0</v>
      </c>
      <c r="R101" s="82"/>
      <c r="S101" s="82"/>
      <c r="T101" s="160">
        <f t="shared" si="173"/>
        <v>0</v>
      </c>
      <c r="U101" s="82"/>
      <c r="V101" s="82"/>
      <c r="W101" s="160">
        <f t="shared" si="174"/>
        <v>0</v>
      </c>
      <c r="X101" s="82"/>
      <c r="Y101" s="82"/>
      <c r="Z101" s="160">
        <f t="shared" si="175"/>
        <v>0</v>
      </c>
      <c r="AA101" s="82"/>
      <c r="AB101" s="82"/>
      <c r="AC101" s="82">
        <f t="shared" si="210"/>
        <v>0</v>
      </c>
      <c r="AD101" s="82"/>
      <c r="AE101" s="82"/>
      <c r="AF101" s="160">
        <f t="shared" si="176"/>
        <v>0</v>
      </c>
      <c r="AG101" s="82"/>
      <c r="AH101" s="82"/>
      <c r="AI101" s="160">
        <f t="shared" si="177"/>
        <v>0</v>
      </c>
      <c r="AJ101" s="82"/>
      <c r="AK101" s="82"/>
      <c r="AL101" s="160">
        <f t="shared" si="178"/>
        <v>0</v>
      </c>
      <c r="AM101" s="82"/>
      <c r="AN101" s="82"/>
      <c r="AO101" s="160">
        <f t="shared" si="179"/>
        <v>0</v>
      </c>
      <c r="AP101" s="82"/>
      <c r="AQ101" s="82"/>
      <c r="AR101" s="160">
        <f t="shared" si="180"/>
        <v>0</v>
      </c>
      <c r="AS101" s="84"/>
      <c r="AT101" s="84"/>
      <c r="AU101" s="85">
        <v>0</v>
      </c>
      <c r="AV101" s="82"/>
      <c r="AW101" s="82"/>
      <c r="AX101" s="160">
        <f t="shared" si="181"/>
        <v>0</v>
      </c>
      <c r="AY101" s="82"/>
      <c r="AZ101" s="82"/>
      <c r="BA101" s="160">
        <f t="shared" si="182"/>
        <v>0</v>
      </c>
      <c r="BB101" s="82"/>
      <c r="BC101" s="82"/>
      <c r="BD101" s="85">
        <f t="shared" si="186"/>
        <v>0</v>
      </c>
      <c r="BE101" s="84"/>
      <c r="BF101" s="84"/>
      <c r="BG101" s="85">
        <f t="shared" si="188"/>
        <v>0</v>
      </c>
      <c r="BH101" s="84"/>
      <c r="BI101" s="84"/>
      <c r="BJ101" s="85">
        <f t="shared" si="189"/>
        <v>0</v>
      </c>
      <c r="BK101" s="84"/>
      <c r="BL101" s="84"/>
      <c r="BM101" s="85">
        <f t="shared" si="195"/>
        <v>0</v>
      </c>
      <c r="BN101" s="89">
        <f t="shared" si="190"/>
        <v>0</v>
      </c>
      <c r="BO101" s="89">
        <f t="shared" si="190"/>
        <v>0</v>
      </c>
      <c r="BP101" s="89">
        <f t="shared" si="190"/>
        <v>0</v>
      </c>
      <c r="BQ101" s="84"/>
      <c r="BR101" s="84"/>
      <c r="BS101" s="85">
        <f t="shared" si="191"/>
        <v>0</v>
      </c>
      <c r="BT101" s="89">
        <f t="shared" si="221"/>
        <v>0</v>
      </c>
      <c r="BU101" s="89">
        <f t="shared" si="221"/>
        <v>0</v>
      </c>
      <c r="BV101" s="89">
        <f t="shared" si="221"/>
        <v>0</v>
      </c>
      <c r="BW101" s="84"/>
      <c r="BX101" s="84"/>
      <c r="BY101" s="85">
        <f t="shared" si="209"/>
        <v>0</v>
      </c>
      <c r="BZ101" s="84"/>
      <c r="CA101" s="84"/>
      <c r="CB101" s="85">
        <f t="shared" si="192"/>
        <v>0</v>
      </c>
      <c r="CC101" s="89">
        <f t="shared" si="193"/>
        <v>0</v>
      </c>
      <c r="CD101" s="89">
        <f t="shared" si="193"/>
        <v>0</v>
      </c>
      <c r="CE101" s="89">
        <f t="shared" si="193"/>
        <v>0</v>
      </c>
      <c r="CF101" s="89">
        <f t="shared" si="194"/>
        <v>0</v>
      </c>
      <c r="CG101" s="89">
        <f t="shared" si="194"/>
        <v>0</v>
      </c>
      <c r="CH101" s="89">
        <f t="shared" si="194"/>
        <v>0</v>
      </c>
    </row>
    <row r="102" spans="1:16320">
      <c r="A102" s="13">
        <v>91</v>
      </c>
      <c r="B102" s="14" t="s">
        <v>191</v>
      </c>
      <c r="C102" s="82"/>
      <c r="D102" s="82"/>
      <c r="E102" s="160">
        <f t="shared" si="169"/>
        <v>0</v>
      </c>
      <c r="F102" s="82"/>
      <c r="G102" s="82">
        <v>0</v>
      </c>
      <c r="H102" s="160">
        <f t="shared" si="170"/>
        <v>0</v>
      </c>
      <c r="I102" s="82"/>
      <c r="J102" s="82">
        <v>0</v>
      </c>
      <c r="K102" s="160">
        <f t="shared" si="171"/>
        <v>0</v>
      </c>
      <c r="L102" s="84"/>
      <c r="M102" s="84"/>
      <c r="N102" s="85">
        <v>0</v>
      </c>
      <c r="O102" s="82"/>
      <c r="P102" s="82">
        <v>0</v>
      </c>
      <c r="Q102" s="160">
        <f t="shared" si="172"/>
        <v>0</v>
      </c>
      <c r="R102" s="82"/>
      <c r="S102" s="82">
        <v>0</v>
      </c>
      <c r="T102" s="160">
        <f t="shared" si="173"/>
        <v>0</v>
      </c>
      <c r="U102" s="82"/>
      <c r="V102" s="82"/>
      <c r="W102" s="160">
        <f t="shared" si="174"/>
        <v>0</v>
      </c>
      <c r="X102" s="82"/>
      <c r="Y102" s="82"/>
      <c r="Z102" s="160">
        <f t="shared" si="175"/>
        <v>0</v>
      </c>
      <c r="AA102" s="82"/>
      <c r="AB102" s="82"/>
      <c r="AC102" s="82">
        <f t="shared" si="210"/>
        <v>0</v>
      </c>
      <c r="AD102" s="82"/>
      <c r="AE102" s="82"/>
      <c r="AF102" s="160">
        <f t="shared" si="176"/>
        <v>0</v>
      </c>
      <c r="AG102" s="82"/>
      <c r="AH102" s="82"/>
      <c r="AI102" s="160">
        <f t="shared" si="177"/>
        <v>0</v>
      </c>
      <c r="AJ102" s="82"/>
      <c r="AK102" s="82"/>
      <c r="AL102" s="160">
        <f t="shared" si="178"/>
        <v>0</v>
      </c>
      <c r="AM102" s="82"/>
      <c r="AN102" s="82"/>
      <c r="AO102" s="160">
        <f t="shared" si="179"/>
        <v>0</v>
      </c>
      <c r="AP102" s="82"/>
      <c r="AQ102" s="82">
        <v>0</v>
      </c>
      <c r="AR102" s="160">
        <f t="shared" si="180"/>
        <v>0</v>
      </c>
      <c r="AS102" s="84"/>
      <c r="AT102" s="84"/>
      <c r="AU102" s="85">
        <v>0</v>
      </c>
      <c r="AV102" s="82"/>
      <c r="AW102" s="82">
        <v>0</v>
      </c>
      <c r="AX102" s="160">
        <f t="shared" si="181"/>
        <v>0</v>
      </c>
      <c r="AY102" s="82"/>
      <c r="AZ102" s="82"/>
      <c r="BA102" s="160">
        <f t="shared" si="182"/>
        <v>0</v>
      </c>
      <c r="BB102" s="82"/>
      <c r="BC102" s="82"/>
      <c r="BD102" s="85">
        <f t="shared" si="186"/>
        <v>0</v>
      </c>
      <c r="BE102" s="84"/>
      <c r="BF102" s="84"/>
      <c r="BG102" s="85">
        <f t="shared" si="188"/>
        <v>0</v>
      </c>
      <c r="BH102" s="84"/>
      <c r="BI102" s="84"/>
      <c r="BJ102" s="85">
        <f t="shared" si="189"/>
        <v>0</v>
      </c>
      <c r="BK102" s="84"/>
      <c r="BL102" s="84"/>
      <c r="BM102" s="85">
        <f t="shared" si="195"/>
        <v>0</v>
      </c>
      <c r="BN102" s="89">
        <f t="shared" si="190"/>
        <v>0</v>
      </c>
      <c r="BO102" s="89">
        <f t="shared" si="190"/>
        <v>0</v>
      </c>
      <c r="BP102" s="89">
        <f t="shared" si="190"/>
        <v>0</v>
      </c>
      <c r="BQ102" s="84"/>
      <c r="BR102" s="84"/>
      <c r="BS102" s="85">
        <f t="shared" si="191"/>
        <v>0</v>
      </c>
      <c r="BT102" s="89">
        <f t="shared" si="221"/>
        <v>0</v>
      </c>
      <c r="BU102" s="89">
        <f t="shared" si="221"/>
        <v>0</v>
      </c>
      <c r="BV102" s="89">
        <f t="shared" si="221"/>
        <v>0</v>
      </c>
      <c r="BW102" s="84"/>
      <c r="BX102" s="84"/>
      <c r="BY102" s="85">
        <f t="shared" si="209"/>
        <v>0</v>
      </c>
      <c r="BZ102" s="84"/>
      <c r="CA102" s="84"/>
      <c r="CB102" s="85">
        <f t="shared" si="192"/>
        <v>0</v>
      </c>
      <c r="CC102" s="89">
        <f t="shared" si="193"/>
        <v>0</v>
      </c>
      <c r="CD102" s="89">
        <f t="shared" si="193"/>
        <v>0</v>
      </c>
      <c r="CE102" s="89">
        <f t="shared" si="193"/>
        <v>0</v>
      </c>
      <c r="CF102" s="89">
        <f t="shared" si="194"/>
        <v>0</v>
      </c>
      <c r="CG102" s="89">
        <f t="shared" si="194"/>
        <v>0</v>
      </c>
      <c r="CH102" s="89">
        <f t="shared" si="194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0">
        <f t="shared" si="169"/>
        <v>0</v>
      </c>
      <c r="F103" s="82"/>
      <c r="G103" s="82">
        <v>0</v>
      </c>
      <c r="H103" s="160">
        <f t="shared" si="170"/>
        <v>0</v>
      </c>
      <c r="I103" s="82"/>
      <c r="J103" s="82">
        <v>0</v>
      </c>
      <c r="K103" s="160">
        <f t="shared" si="171"/>
        <v>0</v>
      </c>
      <c r="L103" s="84"/>
      <c r="M103" s="84"/>
      <c r="N103" s="85">
        <v>0</v>
      </c>
      <c r="O103" s="82"/>
      <c r="P103" s="82"/>
      <c r="Q103" s="160">
        <f t="shared" si="172"/>
        <v>0</v>
      </c>
      <c r="R103" s="82"/>
      <c r="S103" s="82"/>
      <c r="T103" s="160">
        <f t="shared" si="173"/>
        <v>0</v>
      </c>
      <c r="U103" s="82"/>
      <c r="V103" s="82"/>
      <c r="W103" s="160">
        <f t="shared" si="174"/>
        <v>0</v>
      </c>
      <c r="X103" s="82"/>
      <c r="Y103" s="82"/>
      <c r="Z103" s="160">
        <f t="shared" si="175"/>
        <v>0</v>
      </c>
      <c r="AA103" s="82"/>
      <c r="AB103" s="82"/>
      <c r="AC103" s="82">
        <f t="shared" si="210"/>
        <v>0</v>
      </c>
      <c r="AD103" s="82"/>
      <c r="AE103" s="82"/>
      <c r="AF103" s="160">
        <f t="shared" si="176"/>
        <v>0</v>
      </c>
      <c r="AG103" s="82"/>
      <c r="AH103" s="82"/>
      <c r="AI103" s="160">
        <f t="shared" si="177"/>
        <v>0</v>
      </c>
      <c r="AJ103" s="82"/>
      <c r="AK103" s="82"/>
      <c r="AL103" s="160">
        <f t="shared" si="178"/>
        <v>0</v>
      </c>
      <c r="AM103" s="82"/>
      <c r="AN103" s="82"/>
      <c r="AO103" s="160">
        <f t="shared" si="179"/>
        <v>0</v>
      </c>
      <c r="AP103" s="82"/>
      <c r="AQ103" s="82"/>
      <c r="AR103" s="160">
        <f t="shared" si="180"/>
        <v>0</v>
      </c>
      <c r="AS103" s="84"/>
      <c r="AT103" s="84"/>
      <c r="AU103" s="85">
        <v>0</v>
      </c>
      <c r="AV103" s="82"/>
      <c r="AW103" s="82"/>
      <c r="AX103" s="160">
        <f t="shared" si="181"/>
        <v>0</v>
      </c>
      <c r="AY103" s="82"/>
      <c r="AZ103" s="82"/>
      <c r="BA103" s="160">
        <f t="shared" si="182"/>
        <v>0</v>
      </c>
      <c r="BB103" s="82"/>
      <c r="BC103" s="82"/>
      <c r="BD103" s="85">
        <f t="shared" si="186"/>
        <v>0</v>
      </c>
      <c r="BE103" s="84"/>
      <c r="BF103" s="84"/>
      <c r="BG103" s="85">
        <f t="shared" si="188"/>
        <v>0</v>
      </c>
      <c r="BH103" s="84"/>
      <c r="BI103" s="84"/>
      <c r="BJ103" s="85">
        <f t="shared" si="189"/>
        <v>0</v>
      </c>
      <c r="BK103" s="84"/>
      <c r="BL103" s="84"/>
      <c r="BM103" s="85">
        <f t="shared" si="195"/>
        <v>0</v>
      </c>
      <c r="BN103" s="89">
        <f t="shared" si="190"/>
        <v>0</v>
      </c>
      <c r="BO103" s="89">
        <f t="shared" si="190"/>
        <v>0</v>
      </c>
      <c r="BP103" s="89">
        <f t="shared" si="190"/>
        <v>0</v>
      </c>
      <c r="BQ103" s="84"/>
      <c r="BR103" s="84"/>
      <c r="BS103" s="85">
        <f t="shared" si="191"/>
        <v>0</v>
      </c>
      <c r="BT103" s="89">
        <f t="shared" si="221"/>
        <v>0</v>
      </c>
      <c r="BU103" s="89">
        <f t="shared" si="221"/>
        <v>0</v>
      </c>
      <c r="BV103" s="89">
        <f t="shared" si="221"/>
        <v>0</v>
      </c>
      <c r="BW103" s="84"/>
      <c r="BX103" s="84"/>
      <c r="BY103" s="85">
        <f t="shared" si="209"/>
        <v>0</v>
      </c>
      <c r="BZ103" s="84"/>
      <c r="CA103" s="84"/>
      <c r="CB103" s="85">
        <f t="shared" si="192"/>
        <v>0</v>
      </c>
      <c r="CC103" s="89">
        <f t="shared" si="193"/>
        <v>0</v>
      </c>
      <c r="CD103" s="89">
        <f t="shared" si="193"/>
        <v>0</v>
      </c>
      <c r="CE103" s="89">
        <f t="shared" si="193"/>
        <v>0</v>
      </c>
      <c r="CF103" s="89">
        <f t="shared" si="194"/>
        <v>0</v>
      </c>
      <c r="CG103" s="89">
        <f t="shared" si="194"/>
        <v>0</v>
      </c>
      <c r="CH103" s="89">
        <f t="shared" si="194"/>
        <v>0</v>
      </c>
    </row>
    <row r="104" spans="1:16320">
      <c r="A104" s="13">
        <v>93</v>
      </c>
      <c r="B104" s="14" t="s">
        <v>193</v>
      </c>
      <c r="C104" s="82"/>
      <c r="D104" s="82"/>
      <c r="E104" s="160">
        <f t="shared" si="169"/>
        <v>0</v>
      </c>
      <c r="F104" s="82"/>
      <c r="G104" s="82">
        <v>0</v>
      </c>
      <c r="H104" s="160">
        <f t="shared" si="170"/>
        <v>0</v>
      </c>
      <c r="I104" s="82"/>
      <c r="J104" s="82">
        <v>0</v>
      </c>
      <c r="K104" s="160">
        <f t="shared" si="171"/>
        <v>0</v>
      </c>
      <c r="L104" s="84"/>
      <c r="M104" s="84"/>
      <c r="N104" s="85">
        <v>0</v>
      </c>
      <c r="O104" s="82"/>
      <c r="P104" s="82"/>
      <c r="Q104" s="160">
        <f t="shared" si="172"/>
        <v>0</v>
      </c>
      <c r="R104" s="82"/>
      <c r="S104" s="82"/>
      <c r="T104" s="160">
        <f t="shared" si="173"/>
        <v>0</v>
      </c>
      <c r="U104" s="82"/>
      <c r="V104" s="82"/>
      <c r="W104" s="160">
        <f t="shared" si="174"/>
        <v>0</v>
      </c>
      <c r="X104" s="82"/>
      <c r="Y104" s="82"/>
      <c r="Z104" s="160">
        <f t="shared" si="175"/>
        <v>0</v>
      </c>
      <c r="AA104" s="82"/>
      <c r="AB104" s="82"/>
      <c r="AC104" s="82">
        <f t="shared" si="210"/>
        <v>0</v>
      </c>
      <c r="AD104" s="82"/>
      <c r="AE104" s="82"/>
      <c r="AF104" s="160">
        <f t="shared" si="176"/>
        <v>0</v>
      </c>
      <c r="AG104" s="82"/>
      <c r="AH104" s="82"/>
      <c r="AI104" s="160">
        <f t="shared" si="177"/>
        <v>0</v>
      </c>
      <c r="AJ104" s="82"/>
      <c r="AK104" s="82"/>
      <c r="AL104" s="160">
        <f t="shared" si="178"/>
        <v>0</v>
      </c>
      <c r="AM104" s="82"/>
      <c r="AN104" s="82"/>
      <c r="AO104" s="160">
        <f t="shared" si="179"/>
        <v>0</v>
      </c>
      <c r="AP104" s="82"/>
      <c r="AQ104" s="82"/>
      <c r="AR104" s="160">
        <f t="shared" si="180"/>
        <v>0</v>
      </c>
      <c r="AS104" s="84"/>
      <c r="AT104" s="84"/>
      <c r="AU104" s="85">
        <v>0</v>
      </c>
      <c r="AV104" s="82"/>
      <c r="AW104" s="82"/>
      <c r="AX104" s="160">
        <f t="shared" si="181"/>
        <v>0</v>
      </c>
      <c r="AY104" s="82"/>
      <c r="AZ104" s="82"/>
      <c r="BA104" s="160">
        <f t="shared" si="182"/>
        <v>0</v>
      </c>
      <c r="BB104" s="82"/>
      <c r="BC104" s="82"/>
      <c r="BD104" s="85">
        <f t="shared" si="186"/>
        <v>0</v>
      </c>
      <c r="BE104" s="84"/>
      <c r="BF104" s="84"/>
      <c r="BG104" s="85">
        <f t="shared" si="188"/>
        <v>0</v>
      </c>
      <c r="BH104" s="84"/>
      <c r="BI104" s="84"/>
      <c r="BJ104" s="85">
        <f t="shared" si="189"/>
        <v>0</v>
      </c>
      <c r="BK104" s="84"/>
      <c r="BL104" s="84"/>
      <c r="BM104" s="85">
        <f t="shared" si="195"/>
        <v>0</v>
      </c>
      <c r="BN104" s="89">
        <f t="shared" si="190"/>
        <v>0</v>
      </c>
      <c r="BO104" s="89">
        <f t="shared" si="190"/>
        <v>0</v>
      </c>
      <c r="BP104" s="89">
        <f t="shared" si="190"/>
        <v>0</v>
      </c>
      <c r="BQ104" s="84"/>
      <c r="BR104" s="84"/>
      <c r="BS104" s="85">
        <f t="shared" si="191"/>
        <v>0</v>
      </c>
      <c r="BT104" s="89">
        <f t="shared" si="221"/>
        <v>0</v>
      </c>
      <c r="BU104" s="89">
        <f t="shared" si="221"/>
        <v>0</v>
      </c>
      <c r="BV104" s="89">
        <f t="shared" si="221"/>
        <v>0</v>
      </c>
      <c r="BW104" s="84"/>
      <c r="BX104" s="84"/>
      <c r="BY104" s="85">
        <f t="shared" si="209"/>
        <v>0</v>
      </c>
      <c r="BZ104" s="84"/>
      <c r="CA104" s="84"/>
      <c r="CB104" s="85">
        <f t="shared" si="192"/>
        <v>0</v>
      </c>
      <c r="CC104" s="89">
        <f t="shared" si="193"/>
        <v>0</v>
      </c>
      <c r="CD104" s="89">
        <f t="shared" si="193"/>
        <v>0</v>
      </c>
      <c r="CE104" s="89">
        <f t="shared" si="193"/>
        <v>0</v>
      </c>
      <c r="CF104" s="89">
        <f t="shared" si="194"/>
        <v>0</v>
      </c>
      <c r="CG104" s="89">
        <f t="shared" si="194"/>
        <v>0</v>
      </c>
      <c r="CH104" s="89">
        <f t="shared" si="194"/>
        <v>0</v>
      </c>
    </row>
    <row r="105" spans="1:16320">
      <c r="A105" s="13">
        <v>94</v>
      </c>
      <c r="B105" s="14" t="s">
        <v>194</v>
      </c>
      <c r="C105" s="82"/>
      <c r="D105" s="82"/>
      <c r="E105" s="160">
        <f t="shared" si="169"/>
        <v>0</v>
      </c>
      <c r="F105" s="82"/>
      <c r="G105" s="82">
        <v>0</v>
      </c>
      <c r="H105" s="160">
        <f t="shared" si="170"/>
        <v>0</v>
      </c>
      <c r="I105" s="82"/>
      <c r="J105" s="82">
        <v>0</v>
      </c>
      <c r="K105" s="160">
        <f t="shared" si="171"/>
        <v>0</v>
      </c>
      <c r="L105" s="84"/>
      <c r="M105" s="84"/>
      <c r="N105" s="85">
        <v>0</v>
      </c>
      <c r="O105" s="82"/>
      <c r="P105" s="82"/>
      <c r="Q105" s="160">
        <f t="shared" si="172"/>
        <v>0</v>
      </c>
      <c r="R105" s="82"/>
      <c r="S105" s="82"/>
      <c r="T105" s="160">
        <f t="shared" si="173"/>
        <v>0</v>
      </c>
      <c r="U105" s="82"/>
      <c r="V105" s="82"/>
      <c r="W105" s="160">
        <f t="shared" si="174"/>
        <v>0</v>
      </c>
      <c r="X105" s="82"/>
      <c r="Y105" s="82"/>
      <c r="Z105" s="160">
        <f t="shared" si="175"/>
        <v>0</v>
      </c>
      <c r="AA105" s="82"/>
      <c r="AB105" s="82"/>
      <c r="AC105" s="82">
        <f t="shared" si="210"/>
        <v>0</v>
      </c>
      <c r="AD105" s="82"/>
      <c r="AE105" s="82"/>
      <c r="AF105" s="160">
        <f t="shared" si="176"/>
        <v>0</v>
      </c>
      <c r="AG105" s="82"/>
      <c r="AH105" s="82"/>
      <c r="AI105" s="160">
        <f t="shared" si="177"/>
        <v>0</v>
      </c>
      <c r="AJ105" s="82"/>
      <c r="AK105" s="82"/>
      <c r="AL105" s="160">
        <f t="shared" si="178"/>
        <v>0</v>
      </c>
      <c r="AM105" s="82"/>
      <c r="AN105" s="82"/>
      <c r="AO105" s="160">
        <f t="shared" si="179"/>
        <v>0</v>
      </c>
      <c r="AP105" s="82"/>
      <c r="AQ105" s="82"/>
      <c r="AR105" s="160">
        <f t="shared" si="180"/>
        <v>0</v>
      </c>
      <c r="AS105" s="84"/>
      <c r="AT105" s="84"/>
      <c r="AU105" s="85">
        <v>0</v>
      </c>
      <c r="AV105" s="82"/>
      <c r="AW105" s="82"/>
      <c r="AX105" s="160">
        <f t="shared" si="181"/>
        <v>0</v>
      </c>
      <c r="AY105" s="82"/>
      <c r="AZ105" s="82"/>
      <c r="BA105" s="160">
        <f t="shared" si="182"/>
        <v>0</v>
      </c>
      <c r="BB105" s="82"/>
      <c r="BC105" s="82"/>
      <c r="BD105" s="85">
        <f t="shared" si="186"/>
        <v>0</v>
      </c>
      <c r="BE105" s="84"/>
      <c r="BF105" s="84"/>
      <c r="BG105" s="85">
        <f t="shared" si="188"/>
        <v>0</v>
      </c>
      <c r="BH105" s="84"/>
      <c r="BI105" s="84"/>
      <c r="BJ105" s="85">
        <f t="shared" si="189"/>
        <v>0</v>
      </c>
      <c r="BK105" s="84"/>
      <c r="BL105" s="84"/>
      <c r="BM105" s="85">
        <f t="shared" si="195"/>
        <v>0</v>
      </c>
      <c r="BN105" s="89">
        <f t="shared" si="190"/>
        <v>0</v>
      </c>
      <c r="BO105" s="89">
        <f t="shared" si="190"/>
        <v>0</v>
      </c>
      <c r="BP105" s="89">
        <f t="shared" si="190"/>
        <v>0</v>
      </c>
      <c r="BQ105" s="84"/>
      <c r="BR105" s="84"/>
      <c r="BS105" s="85">
        <f t="shared" si="191"/>
        <v>0</v>
      </c>
      <c r="BT105" s="89">
        <f t="shared" si="221"/>
        <v>0</v>
      </c>
      <c r="BU105" s="89">
        <f t="shared" si="221"/>
        <v>0</v>
      </c>
      <c r="BV105" s="89">
        <f t="shared" si="221"/>
        <v>0</v>
      </c>
      <c r="BW105" s="84"/>
      <c r="BX105" s="84"/>
      <c r="BY105" s="85">
        <f t="shared" si="209"/>
        <v>0</v>
      </c>
      <c r="BZ105" s="84"/>
      <c r="CA105" s="84"/>
      <c r="CB105" s="85">
        <f t="shared" si="192"/>
        <v>0</v>
      </c>
      <c r="CC105" s="89">
        <f t="shared" si="193"/>
        <v>0</v>
      </c>
      <c r="CD105" s="89">
        <f t="shared" si="193"/>
        <v>0</v>
      </c>
      <c r="CE105" s="89">
        <f t="shared" si="193"/>
        <v>0</v>
      </c>
      <c r="CF105" s="89">
        <f t="shared" si="194"/>
        <v>0</v>
      </c>
      <c r="CG105" s="89">
        <f t="shared" si="194"/>
        <v>0</v>
      </c>
      <c r="CH105" s="89">
        <f t="shared" si="194"/>
        <v>0</v>
      </c>
    </row>
    <row r="106" spans="1:16320">
      <c r="A106" s="13">
        <v>95</v>
      </c>
      <c r="B106" s="14" t="s">
        <v>195</v>
      </c>
      <c r="C106" s="82"/>
      <c r="D106" s="82"/>
      <c r="E106" s="160">
        <f t="shared" si="169"/>
        <v>0</v>
      </c>
      <c r="F106" s="82"/>
      <c r="G106" s="82">
        <v>0</v>
      </c>
      <c r="H106" s="160">
        <f t="shared" si="170"/>
        <v>0</v>
      </c>
      <c r="I106" s="82"/>
      <c r="J106" s="82">
        <v>0</v>
      </c>
      <c r="K106" s="160">
        <f t="shared" si="171"/>
        <v>0</v>
      </c>
      <c r="L106" s="84"/>
      <c r="M106" s="84"/>
      <c r="N106" s="85">
        <v>0</v>
      </c>
      <c r="O106" s="82"/>
      <c r="P106" s="82"/>
      <c r="Q106" s="160">
        <f t="shared" si="172"/>
        <v>0</v>
      </c>
      <c r="R106" s="82"/>
      <c r="S106" s="82"/>
      <c r="T106" s="160">
        <f t="shared" si="173"/>
        <v>0</v>
      </c>
      <c r="U106" s="82"/>
      <c r="V106" s="82"/>
      <c r="W106" s="160">
        <f t="shared" si="174"/>
        <v>0</v>
      </c>
      <c r="X106" s="82"/>
      <c r="Y106" s="82"/>
      <c r="Z106" s="160">
        <f t="shared" si="175"/>
        <v>0</v>
      </c>
      <c r="AA106" s="82"/>
      <c r="AB106" s="82"/>
      <c r="AC106" s="82">
        <f t="shared" si="210"/>
        <v>0</v>
      </c>
      <c r="AD106" s="82"/>
      <c r="AE106" s="82"/>
      <c r="AF106" s="160">
        <f t="shared" si="176"/>
        <v>0</v>
      </c>
      <c r="AG106" s="82"/>
      <c r="AH106" s="82"/>
      <c r="AI106" s="160">
        <f t="shared" si="177"/>
        <v>0</v>
      </c>
      <c r="AJ106" s="82"/>
      <c r="AK106" s="82"/>
      <c r="AL106" s="160">
        <f t="shared" si="178"/>
        <v>0</v>
      </c>
      <c r="AM106" s="82"/>
      <c r="AN106" s="82"/>
      <c r="AO106" s="160">
        <f t="shared" si="179"/>
        <v>0</v>
      </c>
      <c r="AP106" s="82"/>
      <c r="AQ106" s="82"/>
      <c r="AR106" s="160">
        <f t="shared" si="180"/>
        <v>0</v>
      </c>
      <c r="AS106" s="84"/>
      <c r="AT106" s="84"/>
      <c r="AU106" s="85">
        <v>0</v>
      </c>
      <c r="AV106" s="82"/>
      <c r="AW106" s="82"/>
      <c r="AX106" s="160">
        <f t="shared" si="181"/>
        <v>0</v>
      </c>
      <c r="AY106" s="82"/>
      <c r="AZ106" s="82"/>
      <c r="BA106" s="160">
        <f t="shared" si="182"/>
        <v>0</v>
      </c>
      <c r="BB106" s="82"/>
      <c r="BC106" s="82"/>
      <c r="BD106" s="85">
        <f t="shared" si="186"/>
        <v>0</v>
      </c>
      <c r="BE106" s="84"/>
      <c r="BF106" s="84"/>
      <c r="BG106" s="85">
        <f t="shared" si="188"/>
        <v>0</v>
      </c>
      <c r="BH106" s="84"/>
      <c r="BI106" s="84"/>
      <c r="BJ106" s="85">
        <f t="shared" si="189"/>
        <v>0</v>
      </c>
      <c r="BK106" s="84"/>
      <c r="BL106" s="84"/>
      <c r="BM106" s="85">
        <f t="shared" si="195"/>
        <v>0</v>
      </c>
      <c r="BN106" s="89">
        <f t="shared" si="190"/>
        <v>0</v>
      </c>
      <c r="BO106" s="89">
        <f t="shared" si="190"/>
        <v>0</v>
      </c>
      <c r="BP106" s="89">
        <f t="shared" si="190"/>
        <v>0</v>
      </c>
      <c r="BQ106" s="84"/>
      <c r="BR106" s="84"/>
      <c r="BS106" s="85">
        <f t="shared" si="191"/>
        <v>0</v>
      </c>
      <c r="BT106" s="89">
        <f t="shared" si="221"/>
        <v>0</v>
      </c>
      <c r="BU106" s="89">
        <f t="shared" si="221"/>
        <v>0</v>
      </c>
      <c r="BV106" s="89">
        <f t="shared" si="221"/>
        <v>0</v>
      </c>
      <c r="BW106" s="84"/>
      <c r="BX106" s="84"/>
      <c r="BY106" s="85">
        <f t="shared" si="209"/>
        <v>0</v>
      </c>
      <c r="BZ106" s="84"/>
      <c r="CA106" s="84"/>
      <c r="CB106" s="85">
        <f t="shared" si="192"/>
        <v>0</v>
      </c>
      <c r="CC106" s="89">
        <f t="shared" si="193"/>
        <v>0</v>
      </c>
      <c r="CD106" s="89">
        <f t="shared" si="193"/>
        <v>0</v>
      </c>
      <c r="CE106" s="89">
        <f t="shared" si="193"/>
        <v>0</v>
      </c>
      <c r="CF106" s="89">
        <f t="shared" si="194"/>
        <v>0</v>
      </c>
      <c r="CG106" s="89">
        <f t="shared" si="194"/>
        <v>0</v>
      </c>
      <c r="CH106" s="89">
        <f t="shared" si="194"/>
        <v>0</v>
      </c>
    </row>
    <row r="107" spans="1:16320">
      <c r="A107" s="13">
        <v>96</v>
      </c>
      <c r="B107" s="14" t="s">
        <v>196</v>
      </c>
      <c r="C107" s="82"/>
      <c r="D107" s="82"/>
      <c r="E107" s="160">
        <f t="shared" si="169"/>
        <v>0</v>
      </c>
      <c r="F107" s="82"/>
      <c r="G107" s="82">
        <v>0</v>
      </c>
      <c r="H107" s="160">
        <f t="shared" si="170"/>
        <v>0</v>
      </c>
      <c r="I107" s="82"/>
      <c r="J107" s="82">
        <v>0</v>
      </c>
      <c r="K107" s="160">
        <f t="shared" si="171"/>
        <v>0</v>
      </c>
      <c r="L107" s="84"/>
      <c r="M107" s="84"/>
      <c r="N107" s="85">
        <v>0</v>
      </c>
      <c r="O107" s="82"/>
      <c r="P107" s="82"/>
      <c r="Q107" s="160">
        <f t="shared" si="172"/>
        <v>0</v>
      </c>
      <c r="R107" s="82"/>
      <c r="S107" s="82"/>
      <c r="T107" s="160">
        <f t="shared" si="173"/>
        <v>0</v>
      </c>
      <c r="U107" s="82"/>
      <c r="V107" s="82"/>
      <c r="W107" s="160">
        <f t="shared" si="174"/>
        <v>0</v>
      </c>
      <c r="X107" s="82"/>
      <c r="Y107" s="82"/>
      <c r="Z107" s="160">
        <f t="shared" si="175"/>
        <v>0</v>
      </c>
      <c r="AA107" s="82"/>
      <c r="AB107" s="82"/>
      <c r="AC107" s="82">
        <f t="shared" si="210"/>
        <v>0</v>
      </c>
      <c r="AD107" s="82"/>
      <c r="AE107" s="82"/>
      <c r="AF107" s="160">
        <f t="shared" si="176"/>
        <v>0</v>
      </c>
      <c r="AG107" s="82"/>
      <c r="AH107" s="82"/>
      <c r="AI107" s="82">
        <f t="shared" ref="AI107" si="222">AG107-AH107</f>
        <v>0</v>
      </c>
      <c r="AJ107" s="82"/>
      <c r="AK107" s="82"/>
      <c r="AL107" s="160">
        <f t="shared" si="178"/>
        <v>0</v>
      </c>
      <c r="AM107" s="82"/>
      <c r="AN107" s="82"/>
      <c r="AO107" s="160">
        <f t="shared" si="179"/>
        <v>0</v>
      </c>
      <c r="AP107" s="82"/>
      <c r="AQ107" s="82"/>
      <c r="AR107" s="160">
        <f t="shared" si="180"/>
        <v>0</v>
      </c>
      <c r="AS107" s="84"/>
      <c r="AT107" s="84"/>
      <c r="AU107" s="85">
        <v>0</v>
      </c>
      <c r="AV107" s="82"/>
      <c r="AW107" s="82"/>
      <c r="AX107" s="160">
        <f t="shared" si="181"/>
        <v>0</v>
      </c>
      <c r="AY107" s="82"/>
      <c r="AZ107" s="82"/>
      <c r="BA107" s="160">
        <f t="shared" si="182"/>
        <v>0</v>
      </c>
      <c r="BB107" s="82"/>
      <c r="BC107" s="82"/>
      <c r="BD107" s="85">
        <f t="shared" si="186"/>
        <v>0</v>
      </c>
      <c r="BE107" s="84"/>
      <c r="BF107" s="84"/>
      <c r="BG107" s="85">
        <f t="shared" si="188"/>
        <v>0</v>
      </c>
      <c r="BH107" s="84"/>
      <c r="BI107" s="84"/>
      <c r="BJ107" s="85">
        <f t="shared" si="189"/>
        <v>0</v>
      </c>
      <c r="BK107" s="84"/>
      <c r="BL107" s="84"/>
      <c r="BM107" s="85">
        <f t="shared" si="195"/>
        <v>0</v>
      </c>
      <c r="BN107" s="89">
        <f t="shared" si="190"/>
        <v>0</v>
      </c>
      <c r="BO107" s="89">
        <f t="shared" si="190"/>
        <v>0</v>
      </c>
      <c r="BP107" s="89">
        <f t="shared" si="190"/>
        <v>0</v>
      </c>
      <c r="BQ107" s="84"/>
      <c r="BR107" s="84"/>
      <c r="BS107" s="85">
        <f t="shared" si="191"/>
        <v>0</v>
      </c>
      <c r="BT107" s="89">
        <f t="shared" si="221"/>
        <v>0</v>
      </c>
      <c r="BU107" s="89">
        <f t="shared" si="221"/>
        <v>0</v>
      </c>
      <c r="BV107" s="89">
        <f t="shared" si="221"/>
        <v>0</v>
      </c>
      <c r="BW107" s="84"/>
      <c r="BX107" s="84"/>
      <c r="BY107" s="85">
        <f t="shared" si="209"/>
        <v>0</v>
      </c>
      <c r="BZ107" s="84"/>
      <c r="CA107" s="84"/>
      <c r="CB107" s="85">
        <f t="shared" si="192"/>
        <v>0</v>
      </c>
      <c r="CC107" s="89">
        <f t="shared" si="193"/>
        <v>0</v>
      </c>
      <c r="CD107" s="89">
        <f t="shared" si="193"/>
        <v>0</v>
      </c>
      <c r="CE107" s="89">
        <f t="shared" si="193"/>
        <v>0</v>
      </c>
      <c r="CF107" s="89">
        <f t="shared" si="194"/>
        <v>0</v>
      </c>
      <c r="CG107" s="89">
        <f t="shared" si="194"/>
        <v>0</v>
      </c>
      <c r="CH107" s="89">
        <f t="shared" si="194"/>
        <v>0</v>
      </c>
    </row>
    <row r="108" spans="1:16320">
      <c r="BM108" s="85">
        <f t="shared" ref="BM108" si="223">SUM(BL108-BK108)</f>
        <v>0</v>
      </c>
      <c r="BT108" s="117"/>
      <c r="BU108" s="117"/>
      <c r="BV108" s="117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F130"/>
  <sheetViews>
    <sheetView zoomScale="110" zoomScaleNormal="110" workbookViewId="0">
      <pane xSplit="2" ySplit="11" topLeftCell="U12" activePane="bottomRight" state="frozen"/>
      <selection pane="topRight" activeCell="C1" sqref="C1"/>
      <selection pane="bottomLeft" activeCell="A12" sqref="A12"/>
      <selection pane="bottomRight" activeCell="V26" sqref="V26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AY1" s="118"/>
      <c r="AZ1" s="118"/>
      <c r="BA1" s="118"/>
    </row>
    <row r="2" spans="1:80">
      <c r="AY2" s="118"/>
      <c r="AZ2" s="118"/>
      <c r="BA2" s="118"/>
    </row>
    <row r="3" spans="1:80">
      <c r="C3" s="172" t="s">
        <v>298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</row>
    <row r="4" spans="1:80">
      <c r="B4" s="32" t="str">
        <f>+ALTANSHIREE!B4</f>
        <v>2025.09.01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>
        <f>SUM(CA8-BZ8)</f>
        <v>-50637640960.690002</v>
      </c>
    </row>
    <row r="5" spans="1:80">
      <c r="A5" s="535" t="s">
        <v>83</v>
      </c>
      <c r="B5" s="57" t="s">
        <v>80</v>
      </c>
      <c r="C5" s="521" t="s">
        <v>86</v>
      </c>
      <c r="D5" s="522"/>
      <c r="E5" s="522"/>
      <c r="F5" s="521" t="s">
        <v>92</v>
      </c>
      <c r="G5" s="522"/>
      <c r="H5" s="522"/>
      <c r="I5" s="521" t="s">
        <v>112</v>
      </c>
      <c r="J5" s="522"/>
      <c r="K5" s="523"/>
      <c r="L5" s="521" t="s">
        <v>97</v>
      </c>
      <c r="M5" s="522"/>
      <c r="N5" s="523"/>
      <c r="O5" s="521" t="s">
        <v>87</v>
      </c>
      <c r="P5" s="522"/>
      <c r="Q5" s="522"/>
      <c r="R5" s="531" t="s">
        <v>88</v>
      </c>
      <c r="S5" s="532"/>
      <c r="T5" s="533"/>
      <c r="U5" s="531" t="s">
        <v>91</v>
      </c>
      <c r="V5" s="532"/>
      <c r="W5" s="532"/>
      <c r="X5" s="509" t="s">
        <v>279</v>
      </c>
      <c r="Y5" s="510"/>
      <c r="Z5" s="511"/>
      <c r="AA5" s="531" t="s">
        <v>89</v>
      </c>
      <c r="AB5" s="532"/>
      <c r="AC5" s="532"/>
      <c r="AD5" s="534" t="s">
        <v>101</v>
      </c>
      <c r="AE5" s="534"/>
      <c r="AF5" s="534"/>
      <c r="AG5" s="534" t="s">
        <v>103</v>
      </c>
      <c r="AH5" s="534"/>
      <c r="AI5" s="534"/>
      <c r="AJ5" s="534" t="s">
        <v>102</v>
      </c>
      <c r="AK5" s="534"/>
      <c r="AL5" s="534"/>
      <c r="AM5" s="521" t="s">
        <v>104</v>
      </c>
      <c r="AN5" s="522"/>
      <c r="AO5" s="523"/>
      <c r="AP5" s="521" t="s">
        <v>256</v>
      </c>
      <c r="AQ5" s="522"/>
      <c r="AR5" s="523"/>
      <c r="AS5" s="534" t="s">
        <v>275</v>
      </c>
      <c r="AT5" s="534"/>
      <c r="AU5" s="534"/>
      <c r="AV5" s="534" t="s">
        <v>277</v>
      </c>
      <c r="AW5" s="534"/>
      <c r="AX5" s="534"/>
      <c r="AY5" s="522" t="s">
        <v>276</v>
      </c>
      <c r="AZ5" s="522"/>
      <c r="BA5" s="523"/>
      <c r="BB5" s="531" t="s">
        <v>262</v>
      </c>
      <c r="BC5" s="532"/>
      <c r="BD5" s="533"/>
      <c r="BE5" s="521" t="s">
        <v>109</v>
      </c>
      <c r="BF5" s="522"/>
      <c r="BG5" s="523"/>
      <c r="BH5" s="521" t="s">
        <v>108</v>
      </c>
      <c r="BI5" s="522"/>
      <c r="BJ5" s="523"/>
      <c r="BK5" s="521" t="s">
        <v>272</v>
      </c>
      <c r="BL5" s="522"/>
      <c r="BM5" s="523"/>
      <c r="BN5" s="521" t="s">
        <v>267</v>
      </c>
      <c r="BO5" s="522"/>
      <c r="BP5" s="523"/>
      <c r="BQ5" s="528" t="s">
        <v>154</v>
      </c>
      <c r="BR5" s="529"/>
      <c r="BS5" s="530"/>
      <c r="BT5" s="524" t="s">
        <v>166</v>
      </c>
      <c r="BU5" s="525"/>
      <c r="BV5" s="526"/>
      <c r="BW5" s="527" t="s">
        <v>164</v>
      </c>
      <c r="BX5" s="527"/>
      <c r="BY5" s="527"/>
      <c r="BZ5" s="528" t="s">
        <v>3</v>
      </c>
      <c r="CA5" s="529"/>
      <c r="CB5" s="530"/>
    </row>
    <row r="6" spans="1:80" s="12" customFormat="1">
      <c r="A6" s="535"/>
      <c r="B6" s="41" t="s">
        <v>79</v>
      </c>
      <c r="C6" s="173" t="s">
        <v>114</v>
      </c>
      <c r="D6" s="173" t="s">
        <v>115</v>
      </c>
      <c r="E6" s="173" t="s">
        <v>116</v>
      </c>
      <c r="F6" s="173" t="s">
        <v>114</v>
      </c>
      <c r="G6" s="173" t="s">
        <v>115</v>
      </c>
      <c r="H6" s="173" t="s">
        <v>116</v>
      </c>
      <c r="I6" s="173" t="s">
        <v>114</v>
      </c>
      <c r="J6" s="173" t="s">
        <v>115</v>
      </c>
      <c r="K6" s="173" t="s">
        <v>116</v>
      </c>
      <c r="L6" s="173" t="s">
        <v>114</v>
      </c>
      <c r="M6" s="173" t="s">
        <v>115</v>
      </c>
      <c r="N6" s="173" t="s">
        <v>116</v>
      </c>
      <c r="O6" s="173" t="s">
        <v>114</v>
      </c>
      <c r="P6" s="173" t="s">
        <v>115</v>
      </c>
      <c r="Q6" s="173" t="s">
        <v>116</v>
      </c>
      <c r="R6" s="173" t="s">
        <v>114</v>
      </c>
      <c r="S6" s="173" t="s">
        <v>115</v>
      </c>
      <c r="T6" s="173" t="s">
        <v>116</v>
      </c>
      <c r="U6" s="173" t="s">
        <v>114</v>
      </c>
      <c r="V6" s="173" t="s">
        <v>115</v>
      </c>
      <c r="W6" s="173" t="s">
        <v>116</v>
      </c>
      <c r="X6" s="173" t="s">
        <v>114</v>
      </c>
      <c r="Y6" s="173" t="s">
        <v>115</v>
      </c>
      <c r="Z6" s="173" t="s">
        <v>116</v>
      </c>
      <c r="AA6" s="173" t="s">
        <v>114</v>
      </c>
      <c r="AB6" s="173" t="s">
        <v>115</v>
      </c>
      <c r="AC6" s="173" t="s">
        <v>116</v>
      </c>
      <c r="AD6" s="173" t="s">
        <v>114</v>
      </c>
      <c r="AE6" s="173" t="s">
        <v>115</v>
      </c>
      <c r="AF6" s="173" t="s">
        <v>116</v>
      </c>
      <c r="AG6" s="173" t="s">
        <v>114</v>
      </c>
      <c r="AH6" s="173" t="s">
        <v>115</v>
      </c>
      <c r="AI6" s="173" t="s">
        <v>116</v>
      </c>
      <c r="AJ6" s="173" t="s">
        <v>114</v>
      </c>
      <c r="AK6" s="173" t="s">
        <v>115</v>
      </c>
      <c r="AL6" s="173" t="s">
        <v>116</v>
      </c>
      <c r="AM6" s="173" t="s">
        <v>114</v>
      </c>
      <c r="AN6" s="173" t="s">
        <v>115</v>
      </c>
      <c r="AO6" s="173" t="s">
        <v>116</v>
      </c>
      <c r="AP6" s="173" t="s">
        <v>114</v>
      </c>
      <c r="AQ6" s="173" t="s">
        <v>115</v>
      </c>
      <c r="AR6" s="173" t="s">
        <v>116</v>
      </c>
      <c r="AS6" s="173" t="s">
        <v>114</v>
      </c>
      <c r="AT6" s="173" t="s">
        <v>115</v>
      </c>
      <c r="AU6" s="173" t="s">
        <v>116</v>
      </c>
      <c r="AV6" s="173" t="s">
        <v>114</v>
      </c>
      <c r="AW6" s="173" t="s">
        <v>115</v>
      </c>
      <c r="AX6" s="173" t="s">
        <v>116</v>
      </c>
      <c r="AY6" s="173" t="s">
        <v>114</v>
      </c>
      <c r="AZ6" s="173" t="s">
        <v>115</v>
      </c>
      <c r="BA6" s="173" t="s">
        <v>116</v>
      </c>
      <c r="BB6" s="173" t="s">
        <v>114</v>
      </c>
      <c r="BC6" s="173" t="s">
        <v>115</v>
      </c>
      <c r="BD6" s="173" t="s">
        <v>116</v>
      </c>
      <c r="BE6" s="173" t="s">
        <v>114</v>
      </c>
      <c r="BF6" s="173" t="s">
        <v>115</v>
      </c>
      <c r="BG6" s="173" t="s">
        <v>116</v>
      </c>
      <c r="BH6" s="173" t="s">
        <v>114</v>
      </c>
      <c r="BI6" s="173" t="s">
        <v>115</v>
      </c>
      <c r="BJ6" s="173" t="s">
        <v>116</v>
      </c>
      <c r="BK6" s="173" t="s">
        <v>114</v>
      </c>
      <c r="BL6" s="173" t="s">
        <v>115</v>
      </c>
      <c r="BM6" s="173" t="s">
        <v>116</v>
      </c>
      <c r="BN6" s="173" t="s">
        <v>114</v>
      </c>
      <c r="BO6" s="173" t="s">
        <v>115</v>
      </c>
      <c r="BP6" s="173" t="s">
        <v>116</v>
      </c>
      <c r="BQ6" s="174" t="s">
        <v>114</v>
      </c>
      <c r="BR6" s="174" t="s">
        <v>115</v>
      </c>
      <c r="BS6" s="174" t="s">
        <v>116</v>
      </c>
      <c r="BT6" s="173" t="s">
        <v>114</v>
      </c>
      <c r="BU6" s="173" t="s">
        <v>115</v>
      </c>
      <c r="BV6" s="173" t="s">
        <v>116</v>
      </c>
      <c r="BW6" s="174" t="s">
        <v>114</v>
      </c>
      <c r="BX6" s="174" t="s">
        <v>115</v>
      </c>
      <c r="BY6" s="174" t="s">
        <v>116</v>
      </c>
      <c r="BZ6" s="174" t="s">
        <v>114</v>
      </c>
      <c r="CA6" s="174" t="s">
        <v>115</v>
      </c>
      <c r="CB6" s="174" t="s">
        <v>116</v>
      </c>
    </row>
    <row r="7" spans="1:80">
      <c r="A7" s="473" t="s">
        <v>122</v>
      </c>
      <c r="B7" s="474"/>
      <c r="C7" s="123"/>
      <c r="D7" s="123">
        <f>SUM(C7+D79-D8)</f>
        <v>64033185.529999971</v>
      </c>
      <c r="E7" s="169">
        <f>SUM(D7-C7)</f>
        <v>64033185.529999971</v>
      </c>
      <c r="F7" s="123"/>
      <c r="G7" s="123">
        <f>SUM(F7+G79-G8)</f>
        <v>152016379.67000008</v>
      </c>
      <c r="H7" s="169">
        <f>SUM(G7-F7)</f>
        <v>152016379.67000008</v>
      </c>
      <c r="I7" s="123"/>
      <c r="J7" s="123">
        <f>SUM(I7+J79-J8)</f>
        <v>7351719.9700000286</v>
      </c>
      <c r="K7" s="169">
        <f>SUM(J7-I7)</f>
        <v>7351719.9700000286</v>
      </c>
      <c r="L7" s="123"/>
      <c r="M7" s="123">
        <f>SUM(L7+M79-M8)</f>
        <v>54259417.719999969</v>
      </c>
      <c r="N7" s="169">
        <f>SUM(M7-L7)</f>
        <v>54259417.719999969</v>
      </c>
      <c r="O7" s="123"/>
      <c r="P7" s="123">
        <f>SUM(O7+P79-P8)</f>
        <v>32572701.210000038</v>
      </c>
      <c r="Q7" s="169">
        <f>SUM(P7-O7)</f>
        <v>32572701.210000038</v>
      </c>
      <c r="R7" s="123"/>
      <c r="S7" s="123">
        <f>SUM(R7+S79-S8)</f>
        <v>70162418.399999976</v>
      </c>
      <c r="T7" s="169">
        <f>SUM(S7-R7)</f>
        <v>70162418.399999976</v>
      </c>
      <c r="U7" s="123"/>
      <c r="V7" s="123">
        <f>SUM(U7+V79-V8)</f>
        <v>0</v>
      </c>
      <c r="W7" s="169">
        <f>SUM(V7-U7)</f>
        <v>0</v>
      </c>
      <c r="X7" s="123"/>
      <c r="Y7" s="123">
        <f>SUM(X7+Y79-Y8)</f>
        <v>0</v>
      </c>
      <c r="Z7" s="169">
        <f>SUM(Y7-X7)</f>
        <v>0</v>
      </c>
      <c r="AA7" s="123"/>
      <c r="AB7" s="123">
        <f>SUM(AA7+AB79-AB8)</f>
        <v>741442862.81999969</v>
      </c>
      <c r="AC7" s="169">
        <f>SUM(AB7-AA7)</f>
        <v>741442862.81999969</v>
      </c>
      <c r="AD7" s="123"/>
      <c r="AE7" s="123">
        <f>SUM(AD7+AE79-AE8)</f>
        <v>3377416.7400000021</v>
      </c>
      <c r="AF7" s="169">
        <f>SUM(AE7-AD7)</f>
        <v>3377416.7400000021</v>
      </c>
      <c r="AG7" s="123"/>
      <c r="AH7" s="123">
        <f>SUM(AG7+AH79-AH8)</f>
        <v>924690.40000000596</v>
      </c>
      <c r="AI7" s="169">
        <f>SUM(AH7-AG7)</f>
        <v>924690.40000000596</v>
      </c>
      <c r="AJ7" s="123"/>
      <c r="AK7" s="123">
        <f>SUM(AJ7+AK79-AK8)</f>
        <v>3054386.9900000021</v>
      </c>
      <c r="AL7" s="169">
        <f>SUM(AK7-AJ7)</f>
        <v>3054386.9900000021</v>
      </c>
      <c r="AM7" s="123"/>
      <c r="AN7" s="123">
        <f>SUM(AM7+AN79-AN8)</f>
        <v>6445073.0600000024</v>
      </c>
      <c r="AO7" s="169">
        <f>SUM(AN7-AM7)</f>
        <v>6445073.0600000024</v>
      </c>
      <c r="AP7" s="123"/>
      <c r="AQ7" s="123">
        <f>SUM(AP7+AQ79-AQ8)</f>
        <v>5849795.5399999917</v>
      </c>
      <c r="AR7" s="169">
        <f>SUM(AQ7-AP7)</f>
        <v>5849795.5399999917</v>
      </c>
      <c r="AS7" s="123"/>
      <c r="AT7" s="123">
        <f>SUM(AS7+AT79-AT8)</f>
        <v>21617014.779999971</v>
      </c>
      <c r="AU7" s="169">
        <f>SUM(AT7-AS7)</f>
        <v>21617014.779999971</v>
      </c>
      <c r="AV7" s="123"/>
      <c r="AW7" s="123">
        <f>SUM(AV7+AW79-AW8)</f>
        <v>6062813.0500000119</v>
      </c>
      <c r="AX7" s="169">
        <f>SUM(AW7-AV7)</f>
        <v>6062813.0500000119</v>
      </c>
      <c r="AY7" s="123"/>
      <c r="AZ7" s="123">
        <f>SUM(AY7+AZ79-AZ8)</f>
        <v>2867632.8100000024</v>
      </c>
      <c r="BA7" s="169">
        <f>SUM(AZ7-AY7)</f>
        <v>2867632.8100000024</v>
      </c>
      <c r="BB7" s="123"/>
      <c r="BC7" s="123">
        <f>SUM(BB7+BC79-BC8)</f>
        <v>0</v>
      </c>
      <c r="BD7" s="169">
        <f>SUM(BC7-BB7)</f>
        <v>0</v>
      </c>
      <c r="BE7" s="123"/>
      <c r="BF7" s="123">
        <f>SUM(BE7+BF79-BF8)</f>
        <v>0</v>
      </c>
      <c r="BG7" s="169">
        <f>SUM(BF7-BE7)</f>
        <v>0</v>
      </c>
      <c r="BH7" s="169"/>
      <c r="BI7" s="123">
        <f>SUM(BH7+BI79-BI8)</f>
        <v>0</v>
      </c>
      <c r="BJ7" s="169">
        <f>SUM(BI7-BH7)</f>
        <v>0</v>
      </c>
      <c r="BK7" s="169"/>
      <c r="BL7" s="123">
        <f>SUM(BK7+BL79-BL8)</f>
        <v>0</v>
      </c>
      <c r="BM7" s="169">
        <f>SUM(BL7-BK7)</f>
        <v>0</v>
      </c>
      <c r="BN7" s="123"/>
      <c r="BO7" s="123">
        <f>SUM(BN7+BO79-BO8)</f>
        <v>29784238</v>
      </c>
      <c r="BP7" s="169">
        <f>SUM(BO7-BN7)</f>
        <v>29784238</v>
      </c>
      <c r="BQ7" s="175">
        <f>SUM(C7+F7+I7+L7+O7+R7+U7+X7+AA7+AD7+AG7+AJ7+AM7+AP7+BB7+BE7+BN7+AS7+AV7+AY7+BH7+BK7)</f>
        <v>0</v>
      </c>
      <c r="BR7" s="175">
        <f>SUM(D7+G7+J7+M7+P7+S7+V7+Y7+AB7+AE7+AH7+AK7+AN7+AQ7+BC7+BF7+BO7+AT7+AW7+AZ7+BI7+BL7)</f>
        <v>1201821746.6899996</v>
      </c>
      <c r="BS7" s="175">
        <f>SUM(E7+H7+K7+N7+Q7+T7+W7+Z7+AC7+AF7+AI7+AL7+AO7+AR7+BD7+BG7+BP7+AU7+AX7+BA7+BJ7+BM7)</f>
        <v>1201821746.6899996</v>
      </c>
      <c r="BT7" s="123"/>
      <c r="BU7" s="123">
        <f>SUM(BT7+BU79-BU8)</f>
        <v>14689972078.75</v>
      </c>
      <c r="BV7" s="169"/>
      <c r="BW7" s="175">
        <f t="shared" ref="BW7:BW38" si="0">SUM(BT7)</f>
        <v>0</v>
      </c>
      <c r="BX7" s="175">
        <f t="shared" ref="BX7:BY73" si="1">SUM(BU7)</f>
        <v>14689972078.75</v>
      </c>
      <c r="BY7" s="176">
        <f t="shared" si="1"/>
        <v>0</v>
      </c>
      <c r="BZ7" s="175">
        <f>SUM(BQ7+BW7)</f>
        <v>0</v>
      </c>
      <c r="CA7" s="175">
        <f>SUM(BR7+BX7)</f>
        <v>15891793825.439999</v>
      </c>
      <c r="CB7" s="176">
        <f>SUM(BS7+BY7)</f>
        <v>1201821746.6899996</v>
      </c>
    </row>
    <row r="8" spans="1:80" s="171" customFormat="1">
      <c r="A8" s="55">
        <v>1</v>
      </c>
      <c r="B8" s="56" t="s">
        <v>4</v>
      </c>
      <c r="C8" s="86">
        <f>SUM(C9+C75)</f>
        <v>2045202600</v>
      </c>
      <c r="D8" s="86">
        <f>SUM(D9+D75)</f>
        <v>1739681314.47</v>
      </c>
      <c r="E8" s="160">
        <f t="shared" ref="E8:E74" si="2">SUM(D8-C8)</f>
        <v>-305521285.52999997</v>
      </c>
      <c r="F8" s="86">
        <f>SUM(F9+F75)</f>
        <v>4860935100</v>
      </c>
      <c r="G8" s="86">
        <f>SUM(G9+G75)</f>
        <v>4259683820.3299999</v>
      </c>
      <c r="H8" s="160">
        <f t="shared" ref="H8:H74" si="3">SUM(G8-F8)</f>
        <v>-601251279.67000008</v>
      </c>
      <c r="I8" s="86">
        <f>SUM(I9+I75)</f>
        <v>1275547700</v>
      </c>
      <c r="J8" s="86">
        <f>SUM(J9+J75)</f>
        <v>1171738590.03</v>
      </c>
      <c r="K8" s="160">
        <f t="shared" ref="K8:K74" si="4">SUM(J8-I8)</f>
        <v>-103809109.97000003</v>
      </c>
      <c r="L8" s="86">
        <f>SUM(L9+L75)</f>
        <v>435935600</v>
      </c>
      <c r="M8" s="86">
        <f>SUM(M9+M75)</f>
        <v>343475782.28000003</v>
      </c>
      <c r="N8" s="160">
        <f t="shared" ref="N8:N74" si="5">SUM(M8-L8)</f>
        <v>-92459817.719999969</v>
      </c>
      <c r="O8" s="86">
        <f>SUM(O9+O75)</f>
        <v>1645783800</v>
      </c>
      <c r="P8" s="86">
        <f>SUM(P9+P75)</f>
        <v>1353378098.79</v>
      </c>
      <c r="Q8" s="160">
        <f t="shared" ref="Q8:Q74" si="6">SUM(P8-O8)</f>
        <v>-292405701.21000004</v>
      </c>
      <c r="R8" s="86">
        <f>SUM(R9+R75)</f>
        <v>470585000</v>
      </c>
      <c r="S8" s="86">
        <f>SUM(S9+S75)</f>
        <v>359635381.60000002</v>
      </c>
      <c r="T8" s="160">
        <f t="shared" ref="T8:T74" si="7">SUM(S8-R8)</f>
        <v>-110949618.39999998</v>
      </c>
      <c r="U8" s="86">
        <f>SUM(U9+U75)</f>
        <v>97600000</v>
      </c>
      <c r="V8" s="86">
        <f>SUM(V9+V75)</f>
        <v>21600000</v>
      </c>
      <c r="W8" s="160">
        <f t="shared" ref="W8:W74" si="8">SUM(V8-U8)</f>
        <v>-76000000</v>
      </c>
      <c r="X8" s="86">
        <f>SUM(X9+X75)</f>
        <v>0</v>
      </c>
      <c r="Y8" s="86">
        <f>SUM(Y9+Y75)</f>
        <v>0</v>
      </c>
      <c r="Z8" s="160">
        <f t="shared" ref="Z8:Z74" si="9">SUM(Y8-X8)</f>
        <v>0</v>
      </c>
      <c r="AA8" s="86">
        <f>SUM(AA9+AA75)</f>
        <v>37288587500</v>
      </c>
      <c r="AB8" s="86">
        <f>SUM(AB9+AB75)</f>
        <v>20737963716.18</v>
      </c>
      <c r="AC8" s="160">
        <f t="shared" ref="AC8:AC74" si="10">SUM(AB8-AA8)</f>
        <v>-16550623783.82</v>
      </c>
      <c r="AD8" s="86">
        <f>SUM(AD9+AD75)</f>
        <v>48972400</v>
      </c>
      <c r="AE8" s="86">
        <f>SUM(AE9+AE75)</f>
        <v>43754983.259999998</v>
      </c>
      <c r="AF8" s="160">
        <f t="shared" ref="AF8:AF74" si="11">SUM(AE8-AD8)</f>
        <v>-5217416.7400000021</v>
      </c>
      <c r="AG8" s="86">
        <f>SUM(AG9+AG75)</f>
        <v>116226100</v>
      </c>
      <c r="AH8" s="86">
        <f>SUM(AH9+AH75)</f>
        <v>114824909.59999999</v>
      </c>
      <c r="AI8" s="160">
        <f t="shared" ref="AI8:AI74" si="12">SUM(AH8-AG8)</f>
        <v>-1401190.400000006</v>
      </c>
      <c r="AJ8" s="86">
        <f>SUM(AJ9+AJ75)</f>
        <v>49498500</v>
      </c>
      <c r="AK8" s="86">
        <f>SUM(AK9+AK75)</f>
        <v>48772013.009999998</v>
      </c>
      <c r="AL8" s="160">
        <f t="shared" ref="AL8:AL74" si="13">SUM(AK8-AJ8)</f>
        <v>-726486.99000000209</v>
      </c>
      <c r="AM8" s="86">
        <f>SUM(AM9+AM75)</f>
        <v>336782200</v>
      </c>
      <c r="AN8" s="86">
        <f>SUM(AN9+AN75)</f>
        <v>328247726.94</v>
      </c>
      <c r="AO8" s="160">
        <f t="shared" ref="AO8:AO74" si="14">SUM(AN8-AM8)</f>
        <v>-8534473.0600000024</v>
      </c>
      <c r="AP8" s="86">
        <f>SUM(AP9+AP75)</f>
        <v>190556400</v>
      </c>
      <c r="AQ8" s="86">
        <f>SUM(AQ9+AQ75)</f>
        <v>151986404.46000001</v>
      </c>
      <c r="AR8" s="160">
        <f t="shared" ref="AR8:AR74" si="15">SUM(AQ8-AP8)</f>
        <v>-38569995.539999992</v>
      </c>
      <c r="AS8" s="86">
        <f>SUM(AS9+AS75)</f>
        <v>821846400</v>
      </c>
      <c r="AT8" s="86">
        <f>SUM(AT9+AT75)</f>
        <v>800229385.22000003</v>
      </c>
      <c r="AU8" s="160">
        <f t="shared" ref="AU8" si="16">SUM(AT8-AS8)</f>
        <v>-21617014.779999971</v>
      </c>
      <c r="AV8" s="86">
        <f>SUM(AV9+AV75)</f>
        <v>319315000</v>
      </c>
      <c r="AW8" s="86">
        <f>SUM(AW9+AW75)</f>
        <v>255484386.94999999</v>
      </c>
      <c r="AX8" s="160">
        <f t="shared" ref="AX8" si="17">SUM(AW8-AV8)</f>
        <v>-63830613.050000012</v>
      </c>
      <c r="AY8" s="86">
        <f>SUM(AY9+AY75)</f>
        <v>46590400</v>
      </c>
      <c r="AZ8" s="86">
        <f>SUM(AZ9+AZ75)</f>
        <v>44362767.189999998</v>
      </c>
      <c r="BA8" s="160">
        <f t="shared" ref="BA8" si="18">SUM(AZ8-AY8)</f>
        <v>-2227632.8100000024</v>
      </c>
      <c r="BB8" s="86">
        <f>SUM(BB9+BB75)</f>
        <v>6045000000</v>
      </c>
      <c r="BC8" s="86">
        <f>SUM(BC9+BC75)</f>
        <v>0</v>
      </c>
      <c r="BD8" s="160">
        <f t="shared" ref="BD8:BD74" si="19">SUM(BC8-BB8)</f>
        <v>-6045000000</v>
      </c>
      <c r="BE8" s="86">
        <f>SUM(BE9+BE75)</f>
        <v>0</v>
      </c>
      <c r="BF8" s="86">
        <f>SUM(BF9+BF75)</f>
        <v>0</v>
      </c>
      <c r="BG8" s="160">
        <f t="shared" ref="BG8:BG74" si="20">SUM(BF8-BE8)</f>
        <v>0</v>
      </c>
      <c r="BH8" s="86">
        <f>SUM(BH9+BH75)</f>
        <v>0</v>
      </c>
      <c r="BI8" s="86">
        <f>SUM(BI9+BI75)</f>
        <v>0</v>
      </c>
      <c r="BJ8" s="160">
        <f t="shared" ref="BJ8:BJ60" si="21">SUM(BI8-BH8)</f>
        <v>0</v>
      </c>
      <c r="BK8" s="86">
        <f>SUM(BK9+BK75)</f>
        <v>0</v>
      </c>
      <c r="BL8" s="86">
        <f>SUM(BL9+BL75)</f>
        <v>0</v>
      </c>
      <c r="BM8" s="160">
        <f t="shared" ref="BM8" si="22">SUM(BL8-BK8)</f>
        <v>0</v>
      </c>
      <c r="BN8" s="86">
        <f>SUM(BN9+BN75)</f>
        <v>386728100</v>
      </c>
      <c r="BO8" s="86">
        <f>SUM(BO9+BO75)</f>
        <v>330464662</v>
      </c>
      <c r="BP8" s="160">
        <f t="shared" ref="BP8:BP74" si="23">SUM(BO8-BN8)</f>
        <v>-56263438</v>
      </c>
      <c r="BQ8" s="88">
        <f t="shared" ref="BQ8:BQ39" si="24">SUM(C8+F8+I8+L8+O8+R8+U8+X8+AA8+AD8+AG8+AJ8+AM8+AP8+BB8+BE8+BH8+BN8+AS8+AY8+BK8+AV8)</f>
        <v>56481692800</v>
      </c>
      <c r="BR8" s="88">
        <f t="shared" ref="BR8:BR39" si="25">SUM(D8+G8+J8+M8+P8+S8+V8+Y8+AB8+AE8+AH8+AK8+AN8+AQ8+BC8+BF8+BI8+BO8+AT8+AZ8+BL8+AW8)</f>
        <v>32105283942.309994</v>
      </c>
      <c r="BS8" s="88">
        <f t="shared" ref="BS8:BS39" si="26">SUM(E8+H8+K8+N8+Q8+T8+W8+Z8+AC8+AF8+AI8+AL8+AO8+AR8+BD8+BG8+BJ8+BP8+AU8+BA8+BM8+AX8)</f>
        <v>-24376408857.690006</v>
      </c>
      <c r="BT8" s="86">
        <f>SUM(BT9+BT75)</f>
        <v>28037644400</v>
      </c>
      <c r="BU8" s="86">
        <f>SUM(BU9+BU75)</f>
        <v>1776412297</v>
      </c>
      <c r="BV8" s="160">
        <f t="shared" ref="BV8:BV74" si="27">SUM(BU8-BT8)</f>
        <v>-26261232103</v>
      </c>
      <c r="BW8" s="88">
        <f t="shared" si="0"/>
        <v>28037644400</v>
      </c>
      <c r="BX8" s="88">
        <f t="shared" si="1"/>
        <v>1776412297</v>
      </c>
      <c r="BY8" s="88">
        <f t="shared" si="1"/>
        <v>-26261232103</v>
      </c>
      <c r="BZ8" s="149">
        <f>SUM(BQ8+BW8)</f>
        <v>84519337200</v>
      </c>
      <c r="CA8" s="88">
        <f>SUM(BR8+BX8)</f>
        <v>33881696239.309994</v>
      </c>
      <c r="CB8" s="88">
        <f t="shared" ref="CB8:CB74" si="28">SUM(BS8+BY8)</f>
        <v>-50637640960.690002</v>
      </c>
    </row>
    <row r="9" spans="1:80" s="171" customFormat="1">
      <c r="A9" s="55">
        <v>2</v>
      </c>
      <c r="B9" s="56" t="s">
        <v>5</v>
      </c>
      <c r="C9" s="86">
        <f>SUM(C10+C63+C66+C61)</f>
        <v>2045202600</v>
      </c>
      <c r="D9" s="86">
        <f t="shared" ref="D9:BP9" si="29">SUM(D10+D63+D66+D61)</f>
        <v>1739681314.47</v>
      </c>
      <c r="E9" s="86">
        <f t="shared" si="29"/>
        <v>-305521285.52999997</v>
      </c>
      <c r="F9" s="86">
        <f>SUM(F10+F63+F66+F61)</f>
        <v>4860935100</v>
      </c>
      <c r="G9" s="86">
        <f t="shared" ref="G9" si="30">SUM(G10+G63+G66+G61)</f>
        <v>4259683820.3299999</v>
      </c>
      <c r="H9" s="86">
        <f t="shared" ref="H9" si="31">SUM(H10+H63+H66+H61)</f>
        <v>-601251279.67000008</v>
      </c>
      <c r="I9" s="86">
        <f t="shared" si="29"/>
        <v>1275547700</v>
      </c>
      <c r="J9" s="86">
        <f t="shared" si="29"/>
        <v>1171738590.03</v>
      </c>
      <c r="K9" s="86">
        <f t="shared" si="29"/>
        <v>-103809109.97000003</v>
      </c>
      <c r="L9" s="86">
        <f t="shared" si="29"/>
        <v>435935600</v>
      </c>
      <c r="M9" s="86">
        <f t="shared" si="29"/>
        <v>343475782.28000003</v>
      </c>
      <c r="N9" s="86">
        <f t="shared" si="29"/>
        <v>-92459817.719999969</v>
      </c>
      <c r="O9" s="86">
        <f t="shared" si="29"/>
        <v>1645783800</v>
      </c>
      <c r="P9" s="86">
        <f t="shared" si="29"/>
        <v>1353378098.79</v>
      </c>
      <c r="Q9" s="86">
        <f t="shared" si="29"/>
        <v>-292405701.21000004</v>
      </c>
      <c r="R9" s="86">
        <f t="shared" si="29"/>
        <v>470585000</v>
      </c>
      <c r="S9" s="86">
        <f t="shared" si="29"/>
        <v>359635381.60000002</v>
      </c>
      <c r="T9" s="86">
        <f t="shared" si="29"/>
        <v>-110949618.39999998</v>
      </c>
      <c r="U9" s="86">
        <f t="shared" si="29"/>
        <v>97600000</v>
      </c>
      <c r="V9" s="86">
        <f t="shared" si="29"/>
        <v>21600000</v>
      </c>
      <c r="W9" s="86">
        <f t="shared" si="29"/>
        <v>-76000000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10676458900</v>
      </c>
      <c r="AB9" s="86">
        <f t="shared" si="29"/>
        <v>8020848763.1800003</v>
      </c>
      <c r="AC9" s="86">
        <f t="shared" si="29"/>
        <v>-2655610136.8199997</v>
      </c>
      <c r="AD9" s="86">
        <f t="shared" si="29"/>
        <v>48972400</v>
      </c>
      <c r="AE9" s="86">
        <f t="shared" si="29"/>
        <v>43754983.259999998</v>
      </c>
      <c r="AF9" s="86">
        <f t="shared" si="29"/>
        <v>-5217416.7400000021</v>
      </c>
      <c r="AG9" s="86">
        <f t="shared" si="29"/>
        <v>116226100</v>
      </c>
      <c r="AH9" s="86">
        <f t="shared" si="29"/>
        <v>114824909.59999999</v>
      </c>
      <c r="AI9" s="86">
        <f t="shared" si="29"/>
        <v>-1401190.400000006</v>
      </c>
      <c r="AJ9" s="86">
        <f t="shared" si="29"/>
        <v>49498500</v>
      </c>
      <c r="AK9" s="86">
        <f t="shared" si="29"/>
        <v>48772013.009999998</v>
      </c>
      <c r="AL9" s="86">
        <f t="shared" si="29"/>
        <v>-726486.99000000209</v>
      </c>
      <c r="AM9" s="86">
        <f t="shared" si="29"/>
        <v>336782200</v>
      </c>
      <c r="AN9" s="86">
        <f t="shared" si="29"/>
        <v>328247726.94</v>
      </c>
      <c r="AO9" s="86">
        <f t="shared" si="29"/>
        <v>-8534473.0600000024</v>
      </c>
      <c r="AP9" s="86">
        <f t="shared" si="29"/>
        <v>190556400</v>
      </c>
      <c r="AQ9" s="86">
        <f t="shared" si="29"/>
        <v>151986404.46000001</v>
      </c>
      <c r="AR9" s="86">
        <f t="shared" si="29"/>
        <v>-38569995.539999992</v>
      </c>
      <c r="AS9" s="86">
        <f t="shared" ref="AS9:BA9" si="32">SUM(AS10+AS63+AS66+AS61)</f>
        <v>821846400</v>
      </c>
      <c r="AT9" s="86">
        <f t="shared" si="32"/>
        <v>800229385.22000003</v>
      </c>
      <c r="AU9" s="86">
        <f t="shared" si="32"/>
        <v>-21617014.779999971</v>
      </c>
      <c r="AV9" s="86">
        <f t="shared" ref="AV9:AX9" si="33">SUM(AV10+AV63+AV66+AV61)</f>
        <v>319315000</v>
      </c>
      <c r="AW9" s="86">
        <f t="shared" si="33"/>
        <v>255484386.94999999</v>
      </c>
      <c r="AX9" s="86">
        <f t="shared" si="33"/>
        <v>-63830613.050000012</v>
      </c>
      <c r="AY9" s="86">
        <f t="shared" si="32"/>
        <v>46590400</v>
      </c>
      <c r="AZ9" s="86">
        <f t="shared" si="32"/>
        <v>44362767.189999998</v>
      </c>
      <c r="BA9" s="86">
        <f t="shared" si="32"/>
        <v>-2227632.8100000024</v>
      </c>
      <c r="BB9" s="86">
        <f t="shared" si="29"/>
        <v>6045000000</v>
      </c>
      <c r="BC9" s="86">
        <f t="shared" si="29"/>
        <v>0</v>
      </c>
      <c r="BD9" s="86">
        <f t="shared" si="29"/>
        <v>-6045000000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386728100</v>
      </c>
      <c r="BO9" s="86">
        <f t="shared" si="29"/>
        <v>330464662</v>
      </c>
      <c r="BP9" s="86">
        <f t="shared" si="29"/>
        <v>-56263438</v>
      </c>
      <c r="BQ9" s="88">
        <f t="shared" si="24"/>
        <v>29869564200</v>
      </c>
      <c r="BR9" s="88">
        <f t="shared" si="25"/>
        <v>19388168989.309994</v>
      </c>
      <c r="BS9" s="88">
        <f t="shared" si="26"/>
        <v>-10481395210.689999</v>
      </c>
      <c r="BT9" s="86">
        <f t="shared" ref="BT9:BY9" si="36">SUM(BT10+BT63+BT66+BT61)</f>
        <v>28037644400</v>
      </c>
      <c r="BU9" s="86">
        <f t="shared" si="36"/>
        <v>1776412297</v>
      </c>
      <c r="BV9" s="86">
        <f t="shared" si="36"/>
        <v>-26261232103</v>
      </c>
      <c r="BW9" s="86">
        <f t="shared" si="36"/>
        <v>28037644400</v>
      </c>
      <c r="BX9" s="86">
        <f t="shared" si="36"/>
        <v>1776412297</v>
      </c>
      <c r="BY9" s="86">
        <f t="shared" si="36"/>
        <v>-26261232103</v>
      </c>
      <c r="BZ9" s="88">
        <f t="shared" ref="BZ9" si="37">SUM(BQ9+BW9)</f>
        <v>57907208600</v>
      </c>
      <c r="CA9" s="88">
        <f t="shared" ref="CA9" si="38">SUM(BR9+BX9)</f>
        <v>21164581286.309994</v>
      </c>
      <c r="CB9" s="88">
        <f t="shared" ref="CB9" si="39">SUM(BS9+BY9)</f>
        <v>-36742627313.690002</v>
      </c>
    </row>
    <row r="10" spans="1:80" s="171" customFormat="1">
      <c r="A10" s="55">
        <v>3</v>
      </c>
      <c r="B10" s="56" t="s">
        <v>6</v>
      </c>
      <c r="C10" s="86">
        <f>SUM(C11+C17+C23+C28+C35+C39+C44+C48+C58)</f>
        <v>2031502600</v>
      </c>
      <c r="D10" s="86">
        <f>SUM(D11+D17+D23+D28+D35+D39+D44+D48+D58)</f>
        <v>1725981314.47</v>
      </c>
      <c r="E10" s="160">
        <f t="shared" si="2"/>
        <v>-305521285.52999997</v>
      </c>
      <c r="F10" s="86">
        <f>SUM(F11+F17+F23+F28+F35+F39+F44+F48+F58)</f>
        <v>4841118200</v>
      </c>
      <c r="G10" s="86">
        <f>SUM(G11+G17+G23+G28+G35+G39+G44+G48+G58)</f>
        <v>4247083820.3299999</v>
      </c>
      <c r="H10" s="160">
        <f t="shared" si="3"/>
        <v>-594034379.67000008</v>
      </c>
      <c r="I10" s="86">
        <f>SUM(I11+I17+I23+I28+I35+I39+I44+I48+I58)</f>
        <v>1269727100</v>
      </c>
      <c r="J10" s="86">
        <f>SUM(J11+J17+J23+J28+J35+J39+J44+J48+J58)</f>
        <v>1166363990.03</v>
      </c>
      <c r="K10" s="160">
        <f t="shared" si="4"/>
        <v>-103363109.97000003</v>
      </c>
      <c r="L10" s="86">
        <f>SUM(L11+L17+L23+L28+L35+L39+L44+L48+L58)</f>
        <v>434635600</v>
      </c>
      <c r="M10" s="86">
        <f>SUM(M11+M17+M23+M28+M35+M39+M44+M48+M58)</f>
        <v>342575782.28000003</v>
      </c>
      <c r="N10" s="160">
        <f t="shared" si="5"/>
        <v>-92059817.719999969</v>
      </c>
      <c r="O10" s="86">
        <f>SUM(O11+O17+O23+O28+O35+O39+O44+O48+O58)</f>
        <v>1645208800</v>
      </c>
      <c r="P10" s="86">
        <f>SUM(P11+P17+P23+P28+P35+P39+P44+P48+P58)</f>
        <v>1353378098.79</v>
      </c>
      <c r="Q10" s="160">
        <f t="shared" si="6"/>
        <v>-291830701.21000004</v>
      </c>
      <c r="R10" s="86">
        <f>SUM(R11+R17+R23+R28+R35+R39+R44+R48+R58)</f>
        <v>468585000</v>
      </c>
      <c r="S10" s="86">
        <f>SUM(S11+S17+S23+S28+S35+S39+S44+S48+S58)</f>
        <v>358382981.60000002</v>
      </c>
      <c r="T10" s="160">
        <f t="shared" si="7"/>
        <v>-110202018.39999998</v>
      </c>
      <c r="U10" s="86">
        <f>SUM(U11+U17+U23+U28+U35+U39+U44+U48+U58)</f>
        <v>0</v>
      </c>
      <c r="V10" s="86">
        <f>SUM(V11+V17+V23+V28+V35+V39+V44+V48+V58)</f>
        <v>0</v>
      </c>
      <c r="W10" s="160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0">
        <f t="shared" si="9"/>
        <v>0</v>
      </c>
      <c r="AA10" s="86">
        <f>SUM(AA11+AA17+AA23+AA28+AA35+AA39+AA44+AA48+AA58)</f>
        <v>8790258900</v>
      </c>
      <c r="AB10" s="86">
        <f>SUM(AB11+AB17+AB23+AB28+AB35+AB39+AB44+AB48+AB58)</f>
        <v>6564762397.8400002</v>
      </c>
      <c r="AC10" s="160">
        <f t="shared" si="10"/>
        <v>-2225496502.1599998</v>
      </c>
      <c r="AD10" s="86">
        <f>SUM(AD11+AD17+AD23+AD28+AD35+AD39+AD44+AD48+AD58)</f>
        <v>48972400</v>
      </c>
      <c r="AE10" s="86">
        <f>SUM(AE11+AE17+AE23+AE28+AE35+AE39+AE44+AE48+AE58)</f>
        <v>43754983.259999998</v>
      </c>
      <c r="AF10" s="160">
        <f t="shared" si="11"/>
        <v>-5217416.7400000021</v>
      </c>
      <c r="AG10" s="86">
        <f>SUM(AG11+AG17+AG23+AG28+AG35+AG39+AG44+AG48+AG58)</f>
        <v>116226100</v>
      </c>
      <c r="AH10" s="86">
        <f>SUM(AH11+AH17+AH23+AH28+AH35+AH39+AH44+AH48+AH58)</f>
        <v>114824909.59999999</v>
      </c>
      <c r="AI10" s="160">
        <f t="shared" si="12"/>
        <v>-1401190.400000006</v>
      </c>
      <c r="AJ10" s="86">
        <f>SUM(AJ11+AJ17+AJ23+AJ28+AJ35+AJ39+AJ44+AJ48+AJ58)</f>
        <v>49498500</v>
      </c>
      <c r="AK10" s="86">
        <f>SUM(AK11+AK17+AK23+AK28+AK35+AK39+AK44+AK48+AK58)</f>
        <v>48772013.009999998</v>
      </c>
      <c r="AL10" s="160">
        <f t="shared" si="13"/>
        <v>-726486.99000000209</v>
      </c>
      <c r="AM10" s="86">
        <f>SUM(AM11+AM17+AM23+AM28+AM35+AM39+AM44+AM48+AM58)</f>
        <v>336782200</v>
      </c>
      <c r="AN10" s="86">
        <f>SUM(AN11+AN17+AN23+AN28+AN35+AN39+AN44+AN48+AN58)</f>
        <v>328247726.94</v>
      </c>
      <c r="AO10" s="160">
        <f t="shared" si="14"/>
        <v>-8534473.0600000024</v>
      </c>
      <c r="AP10" s="86">
        <f>SUM(AP11+AP17+AP23+AP28+AP35+AP39+AP44+AP48+AP58)</f>
        <v>190556400</v>
      </c>
      <c r="AQ10" s="86">
        <f>SUM(AQ11+AQ17+AQ23+AQ28+AQ35+AQ39+AQ44+AQ48+AQ58)</f>
        <v>151986404.46000001</v>
      </c>
      <c r="AR10" s="160">
        <f t="shared" si="15"/>
        <v>-38569995.539999992</v>
      </c>
      <c r="AS10" s="86">
        <f>SUM(AS11+AS17+AS23+AS28+AS35+AS39+AS44+AS48+AS58)</f>
        <v>821846400</v>
      </c>
      <c r="AT10" s="86">
        <f>SUM(AT11+AT17+AT23+AT28+AT35+AT39+AT44+AT48+AT58)</f>
        <v>800229385.22000003</v>
      </c>
      <c r="AU10" s="160">
        <f t="shared" ref="AU10" si="40">SUM(AT10-AS10)</f>
        <v>-21617014.779999971</v>
      </c>
      <c r="AV10" s="86">
        <f>SUM(AV11+AV17+AV23+AV28+AV35+AV39+AV44+AV48+AV58)</f>
        <v>319315000</v>
      </c>
      <c r="AW10" s="86">
        <f>SUM(AW11+AW17+AW23+AW28+AW35+AW39+AW44+AW48+AW58)</f>
        <v>255484386.94999999</v>
      </c>
      <c r="AX10" s="160">
        <f t="shared" ref="AX10" si="41">SUM(AW10-AV10)</f>
        <v>-63830613.050000012</v>
      </c>
      <c r="AY10" s="86">
        <f>SUM(AY11+AY17+AY23+AY28+AY35+AY39+AY44+AY48+AY58)</f>
        <v>46590400</v>
      </c>
      <c r="AZ10" s="86">
        <f>SUM(AZ11+AZ17+AZ23+AZ28+AZ35+AZ39+AZ44+AZ48+AZ58)</f>
        <v>44362767.189999998</v>
      </c>
      <c r="BA10" s="160">
        <f t="shared" ref="BA10" si="42">SUM(AZ10-AY10)</f>
        <v>-2227632.8100000024</v>
      </c>
      <c r="BB10" s="86">
        <f>SUM(BB11+BB17+BB23+BB28+BB35+BB39+BB44+BB48+BB58)</f>
        <v>0</v>
      </c>
      <c r="BC10" s="86">
        <f>SUM(BC11+BC17+BC23+BC28+BC35+BC39+BC44+BC48+BC58)</f>
        <v>0</v>
      </c>
      <c r="BD10" s="160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0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0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0">
        <f t="shared" ref="BM10:BM11" si="43">SUM(BL10-BK10)</f>
        <v>0</v>
      </c>
      <c r="BN10" s="86">
        <f>SUM(BN11+BN17+BN23+BN28+BN35+BN39+BN44+BN48+BN58)</f>
        <v>386028100</v>
      </c>
      <c r="BO10" s="86">
        <f>SUM(BO11+BO17+BO23+BO28+BO35+BO39+BO44+BO48+BO58)</f>
        <v>329764662</v>
      </c>
      <c r="BP10" s="160">
        <f t="shared" si="23"/>
        <v>-56263438</v>
      </c>
      <c r="BQ10" s="88">
        <f t="shared" si="24"/>
        <v>21796851700</v>
      </c>
      <c r="BR10" s="88">
        <f t="shared" si="25"/>
        <v>17875955623.970001</v>
      </c>
      <c r="BS10" s="88">
        <f t="shared" si="26"/>
        <v>-3920896076.0299993</v>
      </c>
      <c r="BT10" s="86">
        <f>SUM(BT11+BT17+BT23+BT28+BT35+BT39+BT44+BT48+BT58)</f>
        <v>0</v>
      </c>
      <c r="BU10" s="86">
        <f>SUM(BU11+BU17+BU23+BU28+BU35+BU39+BU44+BU48+BU58)</f>
        <v>0</v>
      </c>
      <c r="BV10" s="160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21796851700</v>
      </c>
      <c r="CA10" s="88">
        <f t="shared" ref="CA10:CA74" si="45">SUM(BR10+BX10)</f>
        <v>17875955623.970001</v>
      </c>
      <c r="CB10" s="88">
        <f t="shared" si="28"/>
        <v>-3920896076.0299993</v>
      </c>
    </row>
    <row r="11" spans="1:80" s="171" customFormat="1">
      <c r="A11" s="55">
        <v>4</v>
      </c>
      <c r="B11" s="56" t="s">
        <v>7</v>
      </c>
      <c r="C11" s="86">
        <f>SUM(C12:C16)</f>
        <v>423760800</v>
      </c>
      <c r="D11" s="86">
        <f>SUM(D12:D16)</f>
        <v>382116935.74000001</v>
      </c>
      <c r="E11" s="160">
        <f t="shared" si="2"/>
        <v>-41643864.25999999</v>
      </c>
      <c r="F11" s="86">
        <f>SUM(F12:F16)</f>
        <v>2825189300</v>
      </c>
      <c r="G11" s="86">
        <f>SUM(G12:G16)</f>
        <v>2529311182.6900001</v>
      </c>
      <c r="H11" s="160">
        <f t="shared" si="3"/>
        <v>-295878117.30999994</v>
      </c>
      <c r="I11" s="86">
        <f>SUM(I12:I16)</f>
        <v>942219800</v>
      </c>
      <c r="J11" s="86">
        <f>SUM(J12:J16)</f>
        <v>928920384.71000004</v>
      </c>
      <c r="K11" s="160">
        <f t="shared" si="4"/>
        <v>-13299415.289999962</v>
      </c>
      <c r="L11" s="86">
        <f>SUM(L12:L16)</f>
        <v>333219000</v>
      </c>
      <c r="M11" s="86">
        <f>SUM(M12:M16)</f>
        <v>263861998</v>
      </c>
      <c r="N11" s="160">
        <f t="shared" si="5"/>
        <v>-69357002</v>
      </c>
      <c r="O11" s="86">
        <f>SUM(O12:O16)</f>
        <v>524941300</v>
      </c>
      <c r="P11" s="86">
        <f>SUM(P12:P16)</f>
        <v>505600375.02999997</v>
      </c>
      <c r="Q11" s="160">
        <f t="shared" si="6"/>
        <v>-19340924.970000029</v>
      </c>
      <c r="R11" s="86">
        <f>SUM(R12:R16)</f>
        <v>378808600</v>
      </c>
      <c r="S11" s="86">
        <f>SUM(S12:S16)</f>
        <v>294126627</v>
      </c>
      <c r="T11" s="160">
        <f t="shared" si="7"/>
        <v>-84681973</v>
      </c>
      <c r="U11" s="86">
        <f>SUM(U12:U16)</f>
        <v>0</v>
      </c>
      <c r="V11" s="86">
        <f>SUM(V12:V16)</f>
        <v>0</v>
      </c>
      <c r="W11" s="160">
        <f t="shared" si="8"/>
        <v>0</v>
      </c>
      <c r="X11" s="86">
        <f>SUM(X12:X16)</f>
        <v>0</v>
      </c>
      <c r="Y11" s="86">
        <f>SUM(Y12:Y16)</f>
        <v>0</v>
      </c>
      <c r="Z11" s="160">
        <f t="shared" si="9"/>
        <v>0</v>
      </c>
      <c r="AA11" s="86">
        <f>SUM(AA12:AA16)</f>
        <v>0</v>
      </c>
      <c r="AB11" s="86">
        <f>SUM(AB12:AB16)</f>
        <v>0</v>
      </c>
      <c r="AC11" s="160">
        <f t="shared" si="10"/>
        <v>0</v>
      </c>
      <c r="AD11" s="86">
        <f>SUM(AD12:AD16)</f>
        <v>0</v>
      </c>
      <c r="AE11" s="86">
        <f>SUM(AE12:AE16)</f>
        <v>0</v>
      </c>
      <c r="AF11" s="160">
        <f t="shared" si="11"/>
        <v>0</v>
      </c>
      <c r="AG11" s="86">
        <f>SUM(AG12:AG16)</f>
        <v>0</v>
      </c>
      <c r="AH11" s="86">
        <f>SUM(AH12:AH16)</f>
        <v>0</v>
      </c>
      <c r="AI11" s="160">
        <f t="shared" si="12"/>
        <v>0</v>
      </c>
      <c r="AJ11" s="86">
        <f>SUM(AJ12:AJ16)</f>
        <v>0</v>
      </c>
      <c r="AK11" s="86">
        <f>SUM(AK12:AK16)</f>
        <v>0</v>
      </c>
      <c r="AL11" s="160">
        <f t="shared" si="13"/>
        <v>0</v>
      </c>
      <c r="AM11" s="86">
        <f>SUM(AM12:AM16)</f>
        <v>0</v>
      </c>
      <c r="AN11" s="86">
        <f>SUM(AN12:AN16)</f>
        <v>0</v>
      </c>
      <c r="AO11" s="160">
        <f t="shared" si="14"/>
        <v>0</v>
      </c>
      <c r="AP11" s="86">
        <f>SUM(AP12:AP16)</f>
        <v>0</v>
      </c>
      <c r="AQ11" s="86">
        <f>SUM(AQ12:AQ16)</f>
        <v>0</v>
      </c>
      <c r="AR11" s="160">
        <f t="shared" si="15"/>
        <v>0</v>
      </c>
      <c r="AS11" s="160"/>
      <c r="AT11" s="160"/>
      <c r="AU11" s="160"/>
      <c r="AV11" s="160"/>
      <c r="AW11" s="160"/>
      <c r="AX11" s="160"/>
      <c r="AY11" s="160"/>
      <c r="AZ11" s="160"/>
      <c r="BA11" s="160"/>
      <c r="BB11" s="86">
        <f>SUM(BB12:BB16)</f>
        <v>0</v>
      </c>
      <c r="BC11" s="86">
        <f>SUM(BC12:BC16)</f>
        <v>0</v>
      </c>
      <c r="BD11" s="160">
        <f t="shared" si="19"/>
        <v>0</v>
      </c>
      <c r="BE11" s="86">
        <f>SUM(BE12:BE16)</f>
        <v>0</v>
      </c>
      <c r="BF11" s="86">
        <f>SUM(BF12:BF16)</f>
        <v>0</v>
      </c>
      <c r="BG11" s="160">
        <f t="shared" si="20"/>
        <v>0</v>
      </c>
      <c r="BH11" s="86">
        <f>SUM(BH12:BH16)</f>
        <v>0</v>
      </c>
      <c r="BI11" s="86">
        <f>SUM(BI12:BI16)</f>
        <v>0</v>
      </c>
      <c r="BJ11" s="160">
        <f t="shared" si="21"/>
        <v>0</v>
      </c>
      <c r="BK11" s="86">
        <f>SUM(BK12:BK16)</f>
        <v>0</v>
      </c>
      <c r="BL11" s="86">
        <f>SUM(BL12:BL16)</f>
        <v>0</v>
      </c>
      <c r="BM11" s="160">
        <f t="shared" si="43"/>
        <v>0</v>
      </c>
      <c r="BN11" s="86">
        <f>SUM(BN12:BN16)</f>
        <v>306740600</v>
      </c>
      <c r="BO11" s="86">
        <f>SUM(BO12:BO16)</f>
        <v>262289189</v>
      </c>
      <c r="BP11" s="160">
        <f t="shared" si="23"/>
        <v>-44451411</v>
      </c>
      <c r="BQ11" s="88">
        <f t="shared" si="24"/>
        <v>5734879400</v>
      </c>
      <c r="BR11" s="88">
        <f t="shared" si="25"/>
        <v>5166226692.1700001</v>
      </c>
      <c r="BS11" s="88">
        <f t="shared" si="26"/>
        <v>-568652707.82999992</v>
      </c>
      <c r="BT11" s="86">
        <f>SUM(BT12:BT16)</f>
        <v>0</v>
      </c>
      <c r="BU11" s="86">
        <f>SUM(BU12:BU16)</f>
        <v>0</v>
      </c>
      <c r="BV11" s="160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5734879400</v>
      </c>
      <c r="CA11" s="88">
        <f t="shared" si="45"/>
        <v>5166226692.1700001</v>
      </c>
      <c r="CB11" s="88">
        <f t="shared" si="28"/>
        <v>-568652707.82999992</v>
      </c>
    </row>
    <row r="12" spans="1:80">
      <c r="A12" s="13">
        <v>5</v>
      </c>
      <c r="B12" s="15" t="s">
        <v>8</v>
      </c>
      <c r="C12" s="357">
        <v>168477600</v>
      </c>
      <c r="D12" s="357">
        <v>163369047.87</v>
      </c>
      <c r="E12" s="169">
        <f t="shared" si="2"/>
        <v>-5108552.1299999952</v>
      </c>
      <c r="F12" s="168">
        <v>1054967700</v>
      </c>
      <c r="G12" s="168">
        <v>1068046655.6900001</v>
      </c>
      <c r="H12" s="169">
        <f t="shared" si="3"/>
        <v>13078955.690000057</v>
      </c>
      <c r="I12" s="122">
        <v>324647200</v>
      </c>
      <c r="J12" s="122">
        <v>319213539.30000001</v>
      </c>
      <c r="K12" s="169">
        <f t="shared" si="4"/>
        <v>-5433660.6999999881</v>
      </c>
      <c r="L12" s="168">
        <v>138527000</v>
      </c>
      <c r="M12" s="168">
        <v>134136926</v>
      </c>
      <c r="N12" s="169">
        <f t="shared" si="5"/>
        <v>-4390074</v>
      </c>
      <c r="O12" s="122">
        <v>229918500</v>
      </c>
      <c r="P12" s="122">
        <v>247947431.75999999</v>
      </c>
      <c r="Q12" s="169">
        <f t="shared" si="6"/>
        <v>18028931.75999999</v>
      </c>
      <c r="R12" s="168">
        <v>133097400</v>
      </c>
      <c r="S12" s="168">
        <v>109090207</v>
      </c>
      <c r="T12" s="169">
        <f t="shared" si="7"/>
        <v>-24007193</v>
      </c>
      <c r="U12" s="122"/>
      <c r="V12" s="122"/>
      <c r="W12" s="169">
        <f t="shared" si="8"/>
        <v>0</v>
      </c>
      <c r="X12" s="122"/>
      <c r="Y12" s="122"/>
      <c r="Z12" s="169">
        <f t="shared" si="9"/>
        <v>0</v>
      </c>
      <c r="AA12" s="122"/>
      <c r="AB12" s="122"/>
      <c r="AC12" s="169">
        <f t="shared" si="10"/>
        <v>0</v>
      </c>
      <c r="AD12" s="168"/>
      <c r="AE12" s="168"/>
      <c r="AF12" s="169">
        <f t="shared" si="11"/>
        <v>0</v>
      </c>
      <c r="AG12" s="122"/>
      <c r="AH12" s="122"/>
      <c r="AI12" s="169">
        <f t="shared" si="12"/>
        <v>0</v>
      </c>
      <c r="AJ12" s="168"/>
      <c r="AK12" s="168"/>
      <c r="AL12" s="169">
        <f t="shared" si="13"/>
        <v>0</v>
      </c>
      <c r="AM12" s="122"/>
      <c r="AN12" s="122"/>
      <c r="AO12" s="169">
        <f t="shared" si="14"/>
        <v>0</v>
      </c>
      <c r="AP12" s="122"/>
      <c r="AQ12" s="122"/>
      <c r="AR12" s="169">
        <f t="shared" si="15"/>
        <v>0</v>
      </c>
      <c r="AS12" s="169"/>
      <c r="AT12" s="169"/>
      <c r="AU12" s="169">
        <f t="shared" ref="AU12:AU77" si="46">SUM(AT12-AS12)</f>
        <v>0</v>
      </c>
      <c r="AV12" s="169"/>
      <c r="AW12" s="169"/>
      <c r="AX12" s="169"/>
      <c r="AY12" s="169"/>
      <c r="AZ12" s="169"/>
      <c r="BA12" s="169">
        <f t="shared" ref="BA12:BA77" si="47">SUM(AZ12-AY12)</f>
        <v>0</v>
      </c>
      <c r="BB12" s="122"/>
      <c r="BC12" s="122"/>
      <c r="BD12" s="169">
        <f t="shared" si="19"/>
        <v>0</v>
      </c>
      <c r="BE12" s="122">
        <v>0</v>
      </c>
      <c r="BF12" s="122"/>
      <c r="BG12" s="169">
        <f t="shared" si="20"/>
        <v>0</v>
      </c>
      <c r="BH12" s="169"/>
      <c r="BI12" s="169"/>
      <c r="BJ12" s="107">
        <f t="shared" si="21"/>
        <v>0</v>
      </c>
      <c r="BK12" s="107"/>
      <c r="BL12" s="107"/>
      <c r="BM12" s="107"/>
      <c r="BN12" s="122">
        <v>122814900</v>
      </c>
      <c r="BO12" s="122">
        <v>97273314</v>
      </c>
      <c r="BP12" s="169">
        <f t="shared" si="23"/>
        <v>-25541586</v>
      </c>
      <c r="BQ12" s="124">
        <f t="shared" si="24"/>
        <v>2172450300</v>
      </c>
      <c r="BR12" s="124">
        <f t="shared" si="25"/>
        <v>2139077121.6199999</v>
      </c>
      <c r="BS12" s="124">
        <f t="shared" si="26"/>
        <v>-33373178.379999936</v>
      </c>
      <c r="BT12" s="122"/>
      <c r="BU12" s="122"/>
      <c r="BV12" s="169">
        <f t="shared" si="27"/>
        <v>0</v>
      </c>
      <c r="BW12" s="170">
        <f t="shared" si="0"/>
        <v>0</v>
      </c>
      <c r="BX12" s="170">
        <f t="shared" si="1"/>
        <v>0</v>
      </c>
      <c r="BY12" s="170">
        <f t="shared" si="1"/>
        <v>0</v>
      </c>
      <c r="BZ12" s="170">
        <f t="shared" si="44"/>
        <v>2172450300</v>
      </c>
      <c r="CA12" s="170">
        <f t="shared" si="45"/>
        <v>2139077121.6199999</v>
      </c>
      <c r="CB12" s="170">
        <f t="shared" si="28"/>
        <v>-33373178.379999936</v>
      </c>
    </row>
    <row r="13" spans="1:80">
      <c r="A13" s="13">
        <v>6</v>
      </c>
      <c r="B13" s="15" t="s">
        <v>10</v>
      </c>
      <c r="C13" s="357">
        <v>213800000</v>
      </c>
      <c r="D13" s="357">
        <v>182739858.02000001</v>
      </c>
      <c r="E13" s="169">
        <f t="shared" si="2"/>
        <v>-31060141.979999989</v>
      </c>
      <c r="F13" s="168">
        <v>1433081600</v>
      </c>
      <c r="G13" s="168">
        <v>1188597533</v>
      </c>
      <c r="H13" s="169">
        <f t="shared" si="3"/>
        <v>-244484067</v>
      </c>
      <c r="I13" s="122">
        <v>472570500</v>
      </c>
      <c r="J13" s="122">
        <v>469068228.85000002</v>
      </c>
      <c r="K13" s="169">
        <f t="shared" si="4"/>
        <v>-3502271.1499999762</v>
      </c>
      <c r="L13" s="168">
        <v>154557800</v>
      </c>
      <c r="M13" s="168">
        <v>105926719</v>
      </c>
      <c r="N13" s="169">
        <f t="shared" si="5"/>
        <v>-48631081</v>
      </c>
      <c r="O13" s="122">
        <v>227800000</v>
      </c>
      <c r="P13" s="122">
        <v>198811801.36000001</v>
      </c>
      <c r="Q13" s="169">
        <f t="shared" si="6"/>
        <v>-28988198.639999986</v>
      </c>
      <c r="R13" s="168">
        <v>210625500</v>
      </c>
      <c r="S13" s="168">
        <v>160573293</v>
      </c>
      <c r="T13" s="169">
        <f t="shared" si="7"/>
        <v>-50052207</v>
      </c>
      <c r="U13" s="122"/>
      <c r="V13" s="122"/>
      <c r="W13" s="169">
        <f t="shared" si="8"/>
        <v>0</v>
      </c>
      <c r="X13" s="122"/>
      <c r="Y13" s="122"/>
      <c r="Z13" s="169">
        <f t="shared" si="9"/>
        <v>0</v>
      </c>
      <c r="AA13" s="122"/>
      <c r="AB13" s="122"/>
      <c r="AC13" s="169">
        <f t="shared" si="10"/>
        <v>0</v>
      </c>
      <c r="AD13" s="168"/>
      <c r="AE13" s="168"/>
      <c r="AF13" s="169">
        <f t="shared" si="11"/>
        <v>0</v>
      </c>
      <c r="AG13" s="122"/>
      <c r="AH13" s="122"/>
      <c r="AI13" s="169">
        <f t="shared" si="12"/>
        <v>0</v>
      </c>
      <c r="AJ13" s="168"/>
      <c r="AK13" s="168"/>
      <c r="AL13" s="169">
        <f t="shared" si="13"/>
        <v>0</v>
      </c>
      <c r="AM13" s="122"/>
      <c r="AN13" s="122"/>
      <c r="AO13" s="169">
        <f t="shared" si="14"/>
        <v>0</v>
      </c>
      <c r="AP13" s="122"/>
      <c r="AQ13" s="122"/>
      <c r="AR13" s="169">
        <f t="shared" si="15"/>
        <v>0</v>
      </c>
      <c r="AS13" s="169"/>
      <c r="AT13" s="169"/>
      <c r="AU13" s="169">
        <f t="shared" si="46"/>
        <v>0</v>
      </c>
      <c r="AV13" s="169"/>
      <c r="AW13" s="169"/>
      <c r="AX13" s="169"/>
      <c r="AY13" s="169"/>
      <c r="AZ13" s="169"/>
      <c r="BA13" s="169">
        <f t="shared" si="47"/>
        <v>0</v>
      </c>
      <c r="BB13" s="122"/>
      <c r="BC13" s="122"/>
      <c r="BD13" s="169">
        <f t="shared" si="19"/>
        <v>0</v>
      </c>
      <c r="BE13" s="122"/>
      <c r="BF13" s="122"/>
      <c r="BG13" s="169">
        <f t="shared" si="20"/>
        <v>0</v>
      </c>
      <c r="BH13" s="169"/>
      <c r="BI13" s="169"/>
      <c r="BJ13" s="107">
        <f t="shared" si="21"/>
        <v>0</v>
      </c>
      <c r="BK13" s="107"/>
      <c r="BL13" s="107"/>
      <c r="BM13" s="107"/>
      <c r="BN13" s="122">
        <v>147539700</v>
      </c>
      <c r="BO13" s="122">
        <v>131075685</v>
      </c>
      <c r="BP13" s="169">
        <f t="shared" si="23"/>
        <v>-16464015</v>
      </c>
      <c r="BQ13" s="124">
        <f t="shared" si="24"/>
        <v>2859975100</v>
      </c>
      <c r="BR13" s="124">
        <f t="shared" si="25"/>
        <v>2436793118.23</v>
      </c>
      <c r="BS13" s="124">
        <f t="shared" si="26"/>
        <v>-423181981.76999998</v>
      </c>
      <c r="BT13" s="122"/>
      <c r="BU13" s="122"/>
      <c r="BV13" s="169">
        <f t="shared" si="27"/>
        <v>0</v>
      </c>
      <c r="BW13" s="170">
        <f t="shared" si="0"/>
        <v>0</v>
      </c>
      <c r="BX13" s="170">
        <f t="shared" si="1"/>
        <v>0</v>
      </c>
      <c r="BY13" s="170">
        <f t="shared" si="1"/>
        <v>0</v>
      </c>
      <c r="BZ13" s="170">
        <f t="shared" si="44"/>
        <v>2859975100</v>
      </c>
      <c r="CA13" s="170">
        <f t="shared" si="45"/>
        <v>2436793118.23</v>
      </c>
      <c r="CB13" s="170">
        <f t="shared" si="28"/>
        <v>-423181981.76999998</v>
      </c>
    </row>
    <row r="14" spans="1:80">
      <c r="A14" s="13">
        <v>7</v>
      </c>
      <c r="B14" s="15" t="s">
        <v>11</v>
      </c>
      <c r="C14" s="357">
        <v>21120000</v>
      </c>
      <c r="D14" s="357">
        <v>16080000</v>
      </c>
      <c r="E14" s="169">
        <f t="shared" si="2"/>
        <v>-5040000</v>
      </c>
      <c r="F14" s="168">
        <v>206640000</v>
      </c>
      <c r="G14" s="168">
        <v>169838564</v>
      </c>
      <c r="H14" s="169">
        <f t="shared" si="3"/>
        <v>-36801436</v>
      </c>
      <c r="I14" s="122">
        <v>63840000</v>
      </c>
      <c r="J14" s="122">
        <v>61168997.020000003</v>
      </c>
      <c r="K14" s="169">
        <f t="shared" si="4"/>
        <v>-2671002.9799999967</v>
      </c>
      <c r="L14" s="168">
        <v>22358000</v>
      </c>
      <c r="M14" s="168">
        <v>12376353</v>
      </c>
      <c r="N14" s="169">
        <f t="shared" si="5"/>
        <v>-9981647</v>
      </c>
      <c r="O14" s="122">
        <v>38220000</v>
      </c>
      <c r="P14" s="122">
        <v>40913090.909999996</v>
      </c>
      <c r="Q14" s="169">
        <f t="shared" si="6"/>
        <v>2693090.9099999964</v>
      </c>
      <c r="R14" s="168">
        <v>18062100</v>
      </c>
      <c r="S14" s="168">
        <v>17683200</v>
      </c>
      <c r="T14" s="169">
        <f t="shared" si="7"/>
        <v>-378900</v>
      </c>
      <c r="U14" s="122"/>
      <c r="V14" s="122"/>
      <c r="W14" s="169">
        <f t="shared" si="8"/>
        <v>0</v>
      </c>
      <c r="X14" s="122"/>
      <c r="Y14" s="122"/>
      <c r="Z14" s="169">
        <f t="shared" si="9"/>
        <v>0</v>
      </c>
      <c r="AA14" s="122"/>
      <c r="AB14" s="122"/>
      <c r="AC14" s="169">
        <f t="shared" si="10"/>
        <v>0</v>
      </c>
      <c r="AD14" s="168"/>
      <c r="AE14" s="168"/>
      <c r="AF14" s="169">
        <f t="shared" si="11"/>
        <v>0</v>
      </c>
      <c r="AG14" s="122"/>
      <c r="AH14" s="122"/>
      <c r="AI14" s="169">
        <f t="shared" si="12"/>
        <v>0</v>
      </c>
      <c r="AJ14" s="168"/>
      <c r="AK14" s="168"/>
      <c r="AL14" s="169">
        <f t="shared" si="13"/>
        <v>0</v>
      </c>
      <c r="AM14" s="122"/>
      <c r="AN14" s="122"/>
      <c r="AO14" s="169">
        <f t="shared" si="14"/>
        <v>0</v>
      </c>
      <c r="AP14" s="122"/>
      <c r="AQ14" s="122"/>
      <c r="AR14" s="169">
        <f t="shared" si="15"/>
        <v>0</v>
      </c>
      <c r="AS14" s="169"/>
      <c r="AT14" s="169"/>
      <c r="AU14" s="169">
        <f t="shared" si="46"/>
        <v>0</v>
      </c>
      <c r="AV14" s="169"/>
      <c r="AW14" s="169"/>
      <c r="AX14" s="169"/>
      <c r="AY14" s="169"/>
      <c r="AZ14" s="169"/>
      <c r="BA14" s="169">
        <f t="shared" si="47"/>
        <v>0</v>
      </c>
      <c r="BB14" s="122"/>
      <c r="BC14" s="122"/>
      <c r="BD14" s="169">
        <f t="shared" si="19"/>
        <v>0</v>
      </c>
      <c r="BE14" s="122"/>
      <c r="BF14" s="122"/>
      <c r="BG14" s="169">
        <f t="shared" si="20"/>
        <v>0</v>
      </c>
      <c r="BH14" s="169"/>
      <c r="BI14" s="169"/>
      <c r="BJ14" s="107">
        <f t="shared" si="21"/>
        <v>0</v>
      </c>
      <c r="BK14" s="107"/>
      <c r="BL14" s="107"/>
      <c r="BM14" s="107"/>
      <c r="BN14" s="122">
        <v>18886000</v>
      </c>
      <c r="BO14" s="122">
        <v>20910000</v>
      </c>
      <c r="BP14" s="169">
        <f t="shared" si="23"/>
        <v>2024000</v>
      </c>
      <c r="BQ14" s="124">
        <f t="shared" si="24"/>
        <v>389126100</v>
      </c>
      <c r="BR14" s="124">
        <f t="shared" si="25"/>
        <v>338970204.93000001</v>
      </c>
      <c r="BS14" s="124">
        <f t="shared" si="26"/>
        <v>-50155895.07</v>
      </c>
      <c r="BT14" s="122"/>
      <c r="BU14" s="122"/>
      <c r="BV14" s="169">
        <f t="shared" si="27"/>
        <v>0</v>
      </c>
      <c r="BW14" s="170">
        <f t="shared" si="0"/>
        <v>0</v>
      </c>
      <c r="BX14" s="170">
        <f t="shared" si="1"/>
        <v>0</v>
      </c>
      <c r="BY14" s="170">
        <f t="shared" si="1"/>
        <v>0</v>
      </c>
      <c r="BZ14" s="170">
        <f t="shared" si="44"/>
        <v>389126100</v>
      </c>
      <c r="CA14" s="170">
        <f t="shared" si="45"/>
        <v>338970204.93000001</v>
      </c>
      <c r="CB14" s="170">
        <f t="shared" si="28"/>
        <v>-50155895.07</v>
      </c>
    </row>
    <row r="15" spans="1:80">
      <c r="A15" s="13">
        <v>8</v>
      </c>
      <c r="B15" s="15" t="s">
        <v>12</v>
      </c>
      <c r="C15" s="168">
        <v>20363200</v>
      </c>
      <c r="D15" s="356">
        <v>19928029.850000001</v>
      </c>
      <c r="E15" s="169">
        <f t="shared" si="2"/>
        <v>-435170.14999999851</v>
      </c>
      <c r="F15" s="168">
        <v>130500000</v>
      </c>
      <c r="G15" s="168">
        <v>102828430</v>
      </c>
      <c r="H15" s="169">
        <f t="shared" si="3"/>
        <v>-27671570</v>
      </c>
      <c r="I15" s="122">
        <v>81162100</v>
      </c>
      <c r="J15" s="122">
        <v>79469619.540000007</v>
      </c>
      <c r="K15" s="169">
        <f t="shared" si="4"/>
        <v>-1692480.4599999934</v>
      </c>
      <c r="L15" s="168">
        <v>17776200</v>
      </c>
      <c r="M15" s="168">
        <v>11422000</v>
      </c>
      <c r="N15" s="169">
        <f t="shared" si="5"/>
        <v>-6354200</v>
      </c>
      <c r="O15" s="122">
        <v>29002800</v>
      </c>
      <c r="P15" s="122">
        <v>17928051</v>
      </c>
      <c r="Q15" s="169">
        <f t="shared" si="6"/>
        <v>-11074749</v>
      </c>
      <c r="R15" s="168">
        <v>17023600</v>
      </c>
      <c r="S15" s="168">
        <v>6779927</v>
      </c>
      <c r="T15" s="169">
        <f t="shared" si="7"/>
        <v>-10243673</v>
      </c>
      <c r="U15" s="122"/>
      <c r="V15" s="122"/>
      <c r="W15" s="169">
        <f t="shared" si="8"/>
        <v>0</v>
      </c>
      <c r="X15" s="122"/>
      <c r="Y15" s="122"/>
      <c r="Z15" s="169">
        <f t="shared" si="9"/>
        <v>0</v>
      </c>
      <c r="AA15" s="122"/>
      <c r="AB15" s="122"/>
      <c r="AC15" s="169">
        <f t="shared" si="10"/>
        <v>0</v>
      </c>
      <c r="AD15" s="168"/>
      <c r="AE15" s="168"/>
      <c r="AF15" s="169">
        <f t="shared" si="11"/>
        <v>0</v>
      </c>
      <c r="AG15" s="122"/>
      <c r="AH15" s="122"/>
      <c r="AI15" s="169">
        <f t="shared" si="12"/>
        <v>0</v>
      </c>
      <c r="AJ15" s="168"/>
      <c r="AK15" s="168"/>
      <c r="AL15" s="169">
        <f t="shared" si="13"/>
        <v>0</v>
      </c>
      <c r="AM15" s="122"/>
      <c r="AN15" s="122"/>
      <c r="AO15" s="169">
        <f t="shared" si="14"/>
        <v>0</v>
      </c>
      <c r="AP15" s="122"/>
      <c r="AQ15" s="122"/>
      <c r="AR15" s="169">
        <f t="shared" si="15"/>
        <v>0</v>
      </c>
      <c r="AS15" s="169"/>
      <c r="AT15" s="169"/>
      <c r="AU15" s="169">
        <f t="shared" si="46"/>
        <v>0</v>
      </c>
      <c r="AV15" s="169"/>
      <c r="AW15" s="169"/>
      <c r="AX15" s="169"/>
      <c r="AY15" s="169"/>
      <c r="AZ15" s="169"/>
      <c r="BA15" s="169">
        <f t="shared" si="47"/>
        <v>0</v>
      </c>
      <c r="BB15" s="122"/>
      <c r="BC15" s="122"/>
      <c r="BD15" s="169">
        <f t="shared" si="19"/>
        <v>0</v>
      </c>
      <c r="BE15" s="122"/>
      <c r="BF15" s="122"/>
      <c r="BG15" s="169">
        <f t="shared" si="20"/>
        <v>0</v>
      </c>
      <c r="BH15" s="169"/>
      <c r="BI15" s="169"/>
      <c r="BJ15" s="107">
        <f t="shared" si="21"/>
        <v>0</v>
      </c>
      <c r="BK15" s="107"/>
      <c r="BL15" s="107"/>
      <c r="BM15" s="107"/>
      <c r="BN15" s="122">
        <v>17500000</v>
      </c>
      <c r="BO15" s="122">
        <v>13030190</v>
      </c>
      <c r="BP15" s="169">
        <f t="shared" si="23"/>
        <v>-4469810</v>
      </c>
      <c r="BQ15" s="124">
        <f t="shared" si="24"/>
        <v>313327900</v>
      </c>
      <c r="BR15" s="124">
        <f t="shared" si="25"/>
        <v>251386247.38999999</v>
      </c>
      <c r="BS15" s="124">
        <f t="shared" si="26"/>
        <v>-61941652.609999992</v>
      </c>
      <c r="BT15" s="122"/>
      <c r="BU15" s="122"/>
      <c r="BV15" s="169">
        <f t="shared" si="27"/>
        <v>0</v>
      </c>
      <c r="BW15" s="170">
        <f t="shared" si="0"/>
        <v>0</v>
      </c>
      <c r="BX15" s="170">
        <f t="shared" si="1"/>
        <v>0</v>
      </c>
      <c r="BY15" s="170">
        <f t="shared" si="1"/>
        <v>0</v>
      </c>
      <c r="BZ15" s="170">
        <f t="shared" si="44"/>
        <v>313327900</v>
      </c>
      <c r="CA15" s="170">
        <f t="shared" si="45"/>
        <v>251386247.38999999</v>
      </c>
      <c r="CB15" s="170">
        <f t="shared" si="28"/>
        <v>-61941652.609999992</v>
      </c>
    </row>
    <row r="16" spans="1:80">
      <c r="A16" s="13">
        <v>9</v>
      </c>
      <c r="B16" s="15" t="s">
        <v>9</v>
      </c>
      <c r="C16" s="168"/>
      <c r="D16" s="168"/>
      <c r="E16" s="169">
        <f t="shared" si="2"/>
        <v>0</v>
      </c>
      <c r="F16" s="168"/>
      <c r="G16" s="168"/>
      <c r="H16" s="169">
        <f t="shared" si="3"/>
        <v>0</v>
      </c>
      <c r="I16" s="122"/>
      <c r="J16" s="122"/>
      <c r="K16" s="169">
        <f t="shared" si="4"/>
        <v>0</v>
      </c>
      <c r="L16" s="168"/>
      <c r="M16" s="168"/>
      <c r="N16" s="169">
        <f t="shared" si="5"/>
        <v>0</v>
      </c>
      <c r="O16" s="122"/>
      <c r="P16" s="122">
        <v>0</v>
      </c>
      <c r="Q16" s="169">
        <f t="shared" si="6"/>
        <v>0</v>
      </c>
      <c r="R16" s="168"/>
      <c r="S16" s="168"/>
      <c r="T16" s="169">
        <f t="shared" si="7"/>
        <v>0</v>
      </c>
      <c r="U16" s="122"/>
      <c r="V16" s="122"/>
      <c r="W16" s="169">
        <f t="shared" si="8"/>
        <v>0</v>
      </c>
      <c r="X16" s="122"/>
      <c r="Y16" s="122"/>
      <c r="Z16" s="169">
        <f t="shared" si="9"/>
        <v>0</v>
      </c>
      <c r="AA16" s="122"/>
      <c r="AB16" s="122"/>
      <c r="AC16" s="169">
        <f t="shared" si="10"/>
        <v>0</v>
      </c>
      <c r="AD16" s="168"/>
      <c r="AE16" s="168"/>
      <c r="AF16" s="169">
        <f t="shared" si="11"/>
        <v>0</v>
      </c>
      <c r="AG16" s="122"/>
      <c r="AH16" s="122"/>
      <c r="AI16" s="169">
        <f t="shared" si="12"/>
        <v>0</v>
      </c>
      <c r="AJ16" s="168"/>
      <c r="AK16" s="168"/>
      <c r="AL16" s="169">
        <f t="shared" si="13"/>
        <v>0</v>
      </c>
      <c r="AM16" s="122"/>
      <c r="AN16" s="122"/>
      <c r="AO16" s="169">
        <f t="shared" si="14"/>
        <v>0</v>
      </c>
      <c r="AP16" s="122"/>
      <c r="AQ16" s="122"/>
      <c r="AR16" s="169">
        <f t="shared" si="15"/>
        <v>0</v>
      </c>
      <c r="AS16" s="169"/>
      <c r="AT16" s="169"/>
      <c r="AU16" s="169">
        <f t="shared" si="46"/>
        <v>0</v>
      </c>
      <c r="AV16" s="169"/>
      <c r="AW16" s="169"/>
      <c r="AX16" s="169"/>
      <c r="AY16" s="169"/>
      <c r="AZ16" s="169"/>
      <c r="BA16" s="169">
        <f t="shared" si="47"/>
        <v>0</v>
      </c>
      <c r="BB16" s="122"/>
      <c r="BC16" s="122"/>
      <c r="BD16" s="169">
        <f t="shared" si="19"/>
        <v>0</v>
      </c>
      <c r="BE16" s="122"/>
      <c r="BF16" s="122"/>
      <c r="BG16" s="169">
        <f t="shared" si="20"/>
        <v>0</v>
      </c>
      <c r="BH16" s="169"/>
      <c r="BI16" s="169"/>
      <c r="BJ16" s="107">
        <f t="shared" si="21"/>
        <v>0</v>
      </c>
      <c r="BK16" s="107"/>
      <c r="BL16" s="107"/>
      <c r="BM16" s="107"/>
      <c r="BN16" s="122"/>
      <c r="BO16" s="122"/>
      <c r="BP16" s="169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69">
        <f t="shared" si="27"/>
        <v>0</v>
      </c>
      <c r="BW16" s="170">
        <f t="shared" si="0"/>
        <v>0</v>
      </c>
      <c r="BX16" s="170">
        <f t="shared" si="1"/>
        <v>0</v>
      </c>
      <c r="BY16" s="170">
        <f t="shared" si="1"/>
        <v>0</v>
      </c>
      <c r="BZ16" s="170">
        <f t="shared" si="44"/>
        <v>0</v>
      </c>
      <c r="CA16" s="170">
        <f t="shared" si="45"/>
        <v>0</v>
      </c>
      <c r="CB16" s="170">
        <f t="shared" si="28"/>
        <v>0</v>
      </c>
    </row>
    <row r="17" spans="1:80" s="171" customFormat="1">
      <c r="A17" s="55">
        <v>10</v>
      </c>
      <c r="B17" s="56" t="s">
        <v>16</v>
      </c>
      <c r="C17" s="135">
        <f>SUM(C18:C22)</f>
        <v>52969400</v>
      </c>
      <c r="D17" s="135">
        <f>SUM(D18:D22)</f>
        <v>46203738.729999989</v>
      </c>
      <c r="E17" s="160">
        <f t="shared" si="2"/>
        <v>-6765661.2700000107</v>
      </c>
      <c r="F17" s="135">
        <f>SUM(F18:F22)</f>
        <v>353149700</v>
      </c>
      <c r="G17" s="135">
        <f>SUM(G18:G22)</f>
        <v>257576425.69999999</v>
      </c>
      <c r="H17" s="160">
        <f t="shared" si="3"/>
        <v>-95573274.300000012</v>
      </c>
      <c r="I17" s="86">
        <f>SUM(I18:I22)</f>
        <v>117853500</v>
      </c>
      <c r="J17" s="86">
        <f>SUM(J18:J22)</f>
        <v>102534393</v>
      </c>
      <c r="K17" s="160">
        <f t="shared" si="4"/>
        <v>-15319107</v>
      </c>
      <c r="L17" s="135">
        <f>SUM(L18:L22)</f>
        <v>42097200</v>
      </c>
      <c r="M17" s="135">
        <f>SUM(M18:M22)</f>
        <v>32175832.039999995</v>
      </c>
      <c r="N17" s="160">
        <f t="shared" si="5"/>
        <v>-9921367.9600000046</v>
      </c>
      <c r="O17" s="86">
        <f>SUM(O18:O22)</f>
        <v>66432300</v>
      </c>
      <c r="P17" s="86">
        <f>SUM(P18:P22)</f>
        <v>63106984.689999998</v>
      </c>
      <c r="Q17" s="160">
        <f t="shared" si="6"/>
        <v>-3325315.3100000024</v>
      </c>
      <c r="R17" s="135">
        <f>SUM(R18:R22)</f>
        <v>47385200</v>
      </c>
      <c r="S17" s="135">
        <f>SUM(S18:S22)</f>
        <v>36377333</v>
      </c>
      <c r="T17" s="160">
        <f t="shared" si="7"/>
        <v>-11007867</v>
      </c>
      <c r="U17" s="86">
        <f>SUM(U18:U22)</f>
        <v>0</v>
      </c>
      <c r="V17" s="86">
        <f>SUM(V18:V22)</f>
        <v>0</v>
      </c>
      <c r="W17" s="160">
        <f t="shared" si="8"/>
        <v>0</v>
      </c>
      <c r="X17" s="86">
        <f>SUM(X18:X22)</f>
        <v>0</v>
      </c>
      <c r="Y17" s="86">
        <f>SUM(Y18:Y22)</f>
        <v>0</v>
      </c>
      <c r="Z17" s="160">
        <f t="shared" si="9"/>
        <v>0</v>
      </c>
      <c r="AA17" s="86">
        <f>SUM(AA18:AA22)</f>
        <v>0</v>
      </c>
      <c r="AB17" s="86">
        <f>SUM(AB18:AB22)</f>
        <v>0</v>
      </c>
      <c r="AC17" s="160">
        <f t="shared" si="10"/>
        <v>0</v>
      </c>
      <c r="AD17" s="135">
        <f>SUM(AD18:AD22)</f>
        <v>0</v>
      </c>
      <c r="AE17" s="135">
        <f>SUM(AE18:AE22)</f>
        <v>0</v>
      </c>
      <c r="AF17" s="160">
        <f t="shared" si="11"/>
        <v>0</v>
      </c>
      <c r="AG17" s="86">
        <f>SUM(AG18:AG22)</f>
        <v>0</v>
      </c>
      <c r="AH17" s="86">
        <f>SUM(AH18:AH22)</f>
        <v>0</v>
      </c>
      <c r="AI17" s="160">
        <f t="shared" si="12"/>
        <v>0</v>
      </c>
      <c r="AJ17" s="135">
        <f>SUM(AJ18:AJ22)</f>
        <v>0</v>
      </c>
      <c r="AK17" s="135">
        <f>SUM(AK18:AK22)</f>
        <v>0</v>
      </c>
      <c r="AL17" s="160">
        <f t="shared" si="13"/>
        <v>0</v>
      </c>
      <c r="AM17" s="86">
        <f>SUM(AM18:AM22)</f>
        <v>0</v>
      </c>
      <c r="AN17" s="86">
        <f>SUM(AN18:AN22)</f>
        <v>0</v>
      </c>
      <c r="AO17" s="160">
        <f t="shared" si="14"/>
        <v>0</v>
      </c>
      <c r="AP17" s="86">
        <f>SUM(AP18:AP22)</f>
        <v>0</v>
      </c>
      <c r="AQ17" s="86">
        <f>SUM(AQ18:AQ22)</f>
        <v>0</v>
      </c>
      <c r="AR17" s="160">
        <f t="shared" si="15"/>
        <v>0</v>
      </c>
      <c r="AS17" s="160"/>
      <c r="AT17" s="160"/>
      <c r="AU17" s="160">
        <f t="shared" si="46"/>
        <v>0</v>
      </c>
      <c r="AV17" s="160"/>
      <c r="AW17" s="160"/>
      <c r="AX17" s="160"/>
      <c r="AY17" s="160"/>
      <c r="AZ17" s="160"/>
      <c r="BA17" s="160">
        <f t="shared" si="47"/>
        <v>0</v>
      </c>
      <c r="BB17" s="86">
        <f>SUM(BB18:BB22)</f>
        <v>0</v>
      </c>
      <c r="BC17" s="86">
        <f>SUM(BC18:BC22)</f>
        <v>0</v>
      </c>
      <c r="BD17" s="160">
        <f t="shared" si="19"/>
        <v>0</v>
      </c>
      <c r="BE17" s="86">
        <f>SUM(BE18:BE22)</f>
        <v>0</v>
      </c>
      <c r="BF17" s="86">
        <f>SUM(BF18:BF22)</f>
        <v>0</v>
      </c>
      <c r="BG17" s="160">
        <f t="shared" si="20"/>
        <v>0</v>
      </c>
      <c r="BH17" s="160"/>
      <c r="BI17" s="160"/>
      <c r="BJ17" s="160">
        <f t="shared" si="21"/>
        <v>0</v>
      </c>
      <c r="BK17" s="160"/>
      <c r="BL17" s="160"/>
      <c r="BM17" s="160"/>
      <c r="BN17" s="86">
        <f>SUM(BN18:BN22)</f>
        <v>38549500</v>
      </c>
      <c r="BO17" s="86">
        <f>SUM(BO18:BO22)</f>
        <v>32412131</v>
      </c>
      <c r="BP17" s="160">
        <f t="shared" si="23"/>
        <v>-6137369</v>
      </c>
      <c r="BQ17" s="88">
        <f t="shared" si="24"/>
        <v>718436800</v>
      </c>
      <c r="BR17" s="88">
        <f t="shared" si="25"/>
        <v>570386838.15999997</v>
      </c>
      <c r="BS17" s="88">
        <f t="shared" si="26"/>
        <v>-148049961.84000003</v>
      </c>
      <c r="BT17" s="86">
        <f>SUM(BT18:BT22)</f>
        <v>0</v>
      </c>
      <c r="BU17" s="86">
        <f>SUM(BU18:BU22)</f>
        <v>0</v>
      </c>
      <c r="BV17" s="160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718436800</v>
      </c>
      <c r="CA17" s="88">
        <f t="shared" si="45"/>
        <v>570386838.15999997</v>
      </c>
      <c r="CB17" s="88">
        <f t="shared" si="28"/>
        <v>-148049961.84000003</v>
      </c>
    </row>
    <row r="18" spans="1:80">
      <c r="A18" s="13">
        <v>11</v>
      </c>
      <c r="B18" s="15" t="s">
        <v>13</v>
      </c>
      <c r="C18" s="168">
        <v>36019600</v>
      </c>
      <c r="D18" s="168">
        <v>31678498.579999998</v>
      </c>
      <c r="E18" s="169">
        <f t="shared" si="2"/>
        <v>-4341101.4200000018</v>
      </c>
      <c r="F18" s="168">
        <v>240141400</v>
      </c>
      <c r="G18" s="168">
        <v>174641021.31999999</v>
      </c>
      <c r="H18" s="169">
        <f t="shared" si="3"/>
        <v>-65500378.680000007</v>
      </c>
      <c r="I18" s="122">
        <v>80085500</v>
      </c>
      <c r="J18" s="122">
        <v>70609893</v>
      </c>
      <c r="K18" s="169">
        <f t="shared" si="4"/>
        <v>-9475607</v>
      </c>
      <c r="L18" s="168">
        <v>28157500</v>
      </c>
      <c r="M18" s="168">
        <v>21689334.539999999</v>
      </c>
      <c r="N18" s="169">
        <f t="shared" si="5"/>
        <v>-6468165.4600000009</v>
      </c>
      <c r="O18" s="122">
        <v>45082400</v>
      </c>
      <c r="P18" s="122">
        <v>43848260.909999996</v>
      </c>
      <c r="Q18" s="169">
        <f t="shared" si="6"/>
        <v>-1234139.0900000036</v>
      </c>
      <c r="R18" s="168">
        <v>31927600</v>
      </c>
      <c r="S18" s="168">
        <v>24918090</v>
      </c>
      <c r="T18" s="169">
        <f t="shared" si="7"/>
        <v>-7009510</v>
      </c>
      <c r="U18" s="122"/>
      <c r="V18" s="122"/>
      <c r="W18" s="169">
        <f t="shared" si="8"/>
        <v>0</v>
      </c>
      <c r="X18" s="122"/>
      <c r="Y18" s="122"/>
      <c r="Z18" s="169">
        <f t="shared" si="9"/>
        <v>0</v>
      </c>
      <c r="AA18" s="122"/>
      <c r="AB18" s="122"/>
      <c r="AC18" s="169">
        <f t="shared" si="10"/>
        <v>0</v>
      </c>
      <c r="AD18" s="168"/>
      <c r="AE18" s="168"/>
      <c r="AF18" s="169">
        <f t="shared" si="11"/>
        <v>0</v>
      </c>
      <c r="AG18" s="122"/>
      <c r="AH18" s="122"/>
      <c r="AI18" s="169">
        <f t="shared" si="12"/>
        <v>0</v>
      </c>
      <c r="AJ18" s="168"/>
      <c r="AK18" s="168"/>
      <c r="AL18" s="169">
        <f t="shared" si="13"/>
        <v>0</v>
      </c>
      <c r="AM18" s="122"/>
      <c r="AN18" s="122"/>
      <c r="AO18" s="169">
        <f t="shared" si="14"/>
        <v>0</v>
      </c>
      <c r="AP18" s="122"/>
      <c r="AQ18" s="122"/>
      <c r="AR18" s="169">
        <f t="shared" si="15"/>
        <v>0</v>
      </c>
      <c r="AS18" s="169"/>
      <c r="AT18" s="169"/>
      <c r="AU18" s="169">
        <f t="shared" si="46"/>
        <v>0</v>
      </c>
      <c r="AV18" s="169"/>
      <c r="AW18" s="169"/>
      <c r="AX18" s="169"/>
      <c r="AY18" s="169"/>
      <c r="AZ18" s="169"/>
      <c r="BA18" s="169">
        <f t="shared" si="47"/>
        <v>0</v>
      </c>
      <c r="BB18" s="122"/>
      <c r="BC18" s="122"/>
      <c r="BD18" s="169">
        <f t="shared" si="19"/>
        <v>0</v>
      </c>
      <c r="BE18" s="122">
        <v>0</v>
      </c>
      <c r="BF18" s="122"/>
      <c r="BG18" s="169">
        <f t="shared" si="20"/>
        <v>0</v>
      </c>
      <c r="BH18" s="169"/>
      <c r="BI18" s="169"/>
      <c r="BJ18" s="107">
        <f t="shared" si="21"/>
        <v>0</v>
      </c>
      <c r="BK18" s="107"/>
      <c r="BL18" s="107"/>
      <c r="BM18" s="107"/>
      <c r="BN18" s="122">
        <v>26194400</v>
      </c>
      <c r="BO18" s="122">
        <v>22458264</v>
      </c>
      <c r="BP18" s="169">
        <f t="shared" si="23"/>
        <v>-3736136</v>
      </c>
      <c r="BQ18" s="124">
        <f t="shared" si="24"/>
        <v>487608400</v>
      </c>
      <c r="BR18" s="124">
        <f t="shared" si="25"/>
        <v>389843362.35000002</v>
      </c>
      <c r="BS18" s="124">
        <f t="shared" si="26"/>
        <v>-97765037.650000006</v>
      </c>
      <c r="BT18" s="122"/>
      <c r="BU18" s="122"/>
      <c r="BV18" s="169">
        <f t="shared" si="27"/>
        <v>0</v>
      </c>
      <c r="BW18" s="170">
        <f t="shared" si="0"/>
        <v>0</v>
      </c>
      <c r="BX18" s="170">
        <f t="shared" si="1"/>
        <v>0</v>
      </c>
      <c r="BY18" s="170">
        <f t="shared" si="1"/>
        <v>0</v>
      </c>
      <c r="BZ18" s="170">
        <f t="shared" si="44"/>
        <v>487608400</v>
      </c>
      <c r="CA18" s="170">
        <f t="shared" si="45"/>
        <v>389843362.35000002</v>
      </c>
      <c r="CB18" s="170">
        <f t="shared" si="28"/>
        <v>-97765037.650000006</v>
      </c>
    </row>
    <row r="19" spans="1:80">
      <c r="A19" s="13">
        <v>12</v>
      </c>
      <c r="B19" s="15" t="s">
        <v>14</v>
      </c>
      <c r="C19" s="168">
        <v>4237400</v>
      </c>
      <c r="D19" s="168">
        <v>3657239.19</v>
      </c>
      <c r="E19" s="169">
        <f t="shared" si="2"/>
        <v>-580160.81000000006</v>
      </c>
      <c r="F19" s="168">
        <v>28251900</v>
      </c>
      <c r="G19" s="168">
        <v>21724696.530000001</v>
      </c>
      <c r="H19" s="169">
        <f t="shared" si="3"/>
        <v>-6527203.4699999988</v>
      </c>
      <c r="I19" s="122">
        <v>9421700</v>
      </c>
      <c r="J19" s="122">
        <v>7421700</v>
      </c>
      <c r="K19" s="169">
        <f t="shared" si="4"/>
        <v>-2000000</v>
      </c>
      <c r="L19" s="168">
        <v>3485000</v>
      </c>
      <c r="M19" s="168">
        <v>2674571.25</v>
      </c>
      <c r="N19" s="169">
        <f t="shared" si="5"/>
        <v>-810428.75</v>
      </c>
      <c r="O19" s="122">
        <v>5303800</v>
      </c>
      <c r="P19" s="122">
        <v>5129560.93</v>
      </c>
      <c r="Q19" s="169">
        <f t="shared" si="6"/>
        <v>-174239.0700000003</v>
      </c>
      <c r="R19" s="168">
        <v>3864300</v>
      </c>
      <c r="S19" s="168">
        <v>2851540</v>
      </c>
      <c r="T19" s="169">
        <f t="shared" si="7"/>
        <v>-1012760</v>
      </c>
      <c r="U19" s="122"/>
      <c r="V19" s="122"/>
      <c r="W19" s="169">
        <f t="shared" si="8"/>
        <v>0</v>
      </c>
      <c r="X19" s="122"/>
      <c r="Y19" s="122"/>
      <c r="Z19" s="169">
        <f t="shared" si="9"/>
        <v>0</v>
      </c>
      <c r="AA19" s="122"/>
      <c r="AB19" s="122"/>
      <c r="AC19" s="169">
        <f t="shared" si="10"/>
        <v>0</v>
      </c>
      <c r="AD19" s="168"/>
      <c r="AE19" s="168"/>
      <c r="AF19" s="169">
        <f t="shared" si="11"/>
        <v>0</v>
      </c>
      <c r="AG19" s="122"/>
      <c r="AH19" s="122"/>
      <c r="AI19" s="169">
        <f t="shared" si="12"/>
        <v>0</v>
      </c>
      <c r="AJ19" s="168"/>
      <c r="AK19" s="168"/>
      <c r="AL19" s="169">
        <f t="shared" si="13"/>
        <v>0</v>
      </c>
      <c r="AM19" s="122"/>
      <c r="AN19" s="122"/>
      <c r="AO19" s="169">
        <f t="shared" si="14"/>
        <v>0</v>
      </c>
      <c r="AP19" s="122"/>
      <c r="AQ19" s="122"/>
      <c r="AR19" s="169">
        <f t="shared" si="15"/>
        <v>0</v>
      </c>
      <c r="AS19" s="169"/>
      <c r="AT19" s="169"/>
      <c r="AU19" s="169">
        <f t="shared" si="46"/>
        <v>0</v>
      </c>
      <c r="AV19" s="169"/>
      <c r="AW19" s="169"/>
      <c r="AX19" s="169"/>
      <c r="AY19" s="169"/>
      <c r="AZ19" s="169"/>
      <c r="BA19" s="169">
        <f t="shared" si="47"/>
        <v>0</v>
      </c>
      <c r="BB19" s="122"/>
      <c r="BC19" s="122"/>
      <c r="BD19" s="169">
        <f t="shared" si="19"/>
        <v>0</v>
      </c>
      <c r="BE19" s="122">
        <v>0</v>
      </c>
      <c r="BF19" s="122"/>
      <c r="BG19" s="169">
        <f t="shared" si="20"/>
        <v>0</v>
      </c>
      <c r="BH19" s="169"/>
      <c r="BI19" s="169"/>
      <c r="BJ19" s="107">
        <f t="shared" si="21"/>
        <v>0</v>
      </c>
      <c r="BK19" s="107"/>
      <c r="BL19" s="107"/>
      <c r="BM19" s="107"/>
      <c r="BN19" s="122">
        <v>3087700</v>
      </c>
      <c r="BO19" s="122">
        <v>2582335</v>
      </c>
      <c r="BP19" s="169">
        <f t="shared" si="23"/>
        <v>-505365</v>
      </c>
      <c r="BQ19" s="124">
        <f t="shared" si="24"/>
        <v>57651800</v>
      </c>
      <c r="BR19" s="124">
        <f t="shared" si="25"/>
        <v>46041642.899999999</v>
      </c>
      <c r="BS19" s="124">
        <f t="shared" si="26"/>
        <v>-11610157.1</v>
      </c>
      <c r="BT19" s="122"/>
      <c r="BU19" s="122"/>
      <c r="BV19" s="169">
        <f t="shared" si="27"/>
        <v>0</v>
      </c>
      <c r="BW19" s="170">
        <f t="shared" si="0"/>
        <v>0</v>
      </c>
      <c r="BX19" s="170">
        <f t="shared" si="1"/>
        <v>0</v>
      </c>
      <c r="BY19" s="170">
        <f t="shared" si="1"/>
        <v>0</v>
      </c>
      <c r="BZ19" s="170">
        <f t="shared" si="44"/>
        <v>57651800</v>
      </c>
      <c r="CA19" s="170">
        <f t="shared" si="45"/>
        <v>46041642.899999999</v>
      </c>
      <c r="CB19" s="170">
        <f t="shared" si="28"/>
        <v>-11610157.1</v>
      </c>
    </row>
    <row r="20" spans="1:80">
      <c r="A20" s="13">
        <v>13</v>
      </c>
      <c r="B20" s="15" t="s">
        <v>15</v>
      </c>
      <c r="C20" s="168">
        <v>2118600</v>
      </c>
      <c r="D20" s="168">
        <v>1875512.23</v>
      </c>
      <c r="E20" s="169">
        <f t="shared" si="2"/>
        <v>-243087.77000000002</v>
      </c>
      <c r="F20" s="168">
        <v>14126300</v>
      </c>
      <c r="G20" s="168">
        <v>10747831.359999999</v>
      </c>
      <c r="H20" s="169">
        <f t="shared" si="3"/>
        <v>-3378468.6400000006</v>
      </c>
      <c r="I20" s="122">
        <v>4751400</v>
      </c>
      <c r="J20" s="122">
        <v>4751400</v>
      </c>
      <c r="K20" s="169">
        <f t="shared" si="4"/>
        <v>0</v>
      </c>
      <c r="L20" s="168">
        <v>1742400</v>
      </c>
      <c r="M20" s="168">
        <v>1517709.08</v>
      </c>
      <c r="N20" s="169">
        <f t="shared" si="5"/>
        <v>-224690.91999999993</v>
      </c>
      <c r="O20" s="122">
        <v>2674600</v>
      </c>
      <c r="P20" s="122">
        <v>2498120.4300000002</v>
      </c>
      <c r="Q20" s="169">
        <f t="shared" si="6"/>
        <v>-176479.56999999983</v>
      </c>
      <c r="R20" s="168">
        <v>1932100</v>
      </c>
      <c r="S20" s="168">
        <v>1407951</v>
      </c>
      <c r="T20" s="169">
        <f t="shared" si="7"/>
        <v>-524149</v>
      </c>
      <c r="U20" s="122"/>
      <c r="V20" s="122"/>
      <c r="W20" s="169">
        <f t="shared" si="8"/>
        <v>0</v>
      </c>
      <c r="X20" s="122"/>
      <c r="Y20" s="122"/>
      <c r="Z20" s="169">
        <f t="shared" si="9"/>
        <v>0</v>
      </c>
      <c r="AA20" s="122"/>
      <c r="AB20" s="122"/>
      <c r="AC20" s="169">
        <f t="shared" si="10"/>
        <v>0</v>
      </c>
      <c r="AD20" s="168"/>
      <c r="AE20" s="168"/>
      <c r="AF20" s="169">
        <f t="shared" si="11"/>
        <v>0</v>
      </c>
      <c r="AG20" s="122"/>
      <c r="AH20" s="122"/>
      <c r="AI20" s="169">
        <f t="shared" si="12"/>
        <v>0</v>
      </c>
      <c r="AJ20" s="168"/>
      <c r="AK20" s="168"/>
      <c r="AL20" s="169">
        <f t="shared" si="13"/>
        <v>0</v>
      </c>
      <c r="AM20" s="122"/>
      <c r="AN20" s="122"/>
      <c r="AO20" s="169">
        <f t="shared" si="14"/>
        <v>0</v>
      </c>
      <c r="AP20" s="122"/>
      <c r="AQ20" s="122"/>
      <c r="AR20" s="169">
        <f t="shared" si="15"/>
        <v>0</v>
      </c>
      <c r="AS20" s="169"/>
      <c r="AT20" s="169"/>
      <c r="AU20" s="169">
        <f t="shared" si="46"/>
        <v>0</v>
      </c>
      <c r="AV20" s="169"/>
      <c r="AW20" s="169"/>
      <c r="AX20" s="169"/>
      <c r="AY20" s="169"/>
      <c r="AZ20" s="169"/>
      <c r="BA20" s="169">
        <f t="shared" si="47"/>
        <v>0</v>
      </c>
      <c r="BB20" s="122"/>
      <c r="BC20" s="122"/>
      <c r="BD20" s="169">
        <f t="shared" si="19"/>
        <v>0</v>
      </c>
      <c r="BE20" s="122">
        <v>0</v>
      </c>
      <c r="BF20" s="122"/>
      <c r="BG20" s="169">
        <f t="shared" si="20"/>
        <v>0</v>
      </c>
      <c r="BH20" s="169"/>
      <c r="BI20" s="169"/>
      <c r="BJ20" s="107">
        <f t="shared" si="21"/>
        <v>0</v>
      </c>
      <c r="BK20" s="107"/>
      <c r="BL20" s="107"/>
      <c r="BM20" s="107"/>
      <c r="BN20" s="122">
        <v>1543500</v>
      </c>
      <c r="BO20" s="122">
        <v>1718721</v>
      </c>
      <c r="BP20" s="169">
        <f t="shared" si="23"/>
        <v>175221</v>
      </c>
      <c r="BQ20" s="124">
        <f t="shared" si="24"/>
        <v>28888900</v>
      </c>
      <c r="BR20" s="124">
        <f t="shared" si="25"/>
        <v>24517245.100000001</v>
      </c>
      <c r="BS20" s="124">
        <f t="shared" si="26"/>
        <v>-4371654.9000000004</v>
      </c>
      <c r="BT20" s="122"/>
      <c r="BU20" s="122"/>
      <c r="BV20" s="169">
        <f t="shared" si="27"/>
        <v>0</v>
      </c>
      <c r="BW20" s="170">
        <f t="shared" si="0"/>
        <v>0</v>
      </c>
      <c r="BX20" s="170">
        <f t="shared" si="1"/>
        <v>0</v>
      </c>
      <c r="BY20" s="170">
        <f t="shared" si="1"/>
        <v>0</v>
      </c>
      <c r="BZ20" s="170">
        <f t="shared" si="44"/>
        <v>28888900</v>
      </c>
      <c r="CA20" s="170">
        <f t="shared" si="45"/>
        <v>24517245.100000001</v>
      </c>
      <c r="CB20" s="170">
        <f t="shared" si="28"/>
        <v>-4371654.9000000004</v>
      </c>
    </row>
    <row r="21" spans="1:80">
      <c r="A21" s="13">
        <v>14</v>
      </c>
      <c r="B21" s="15" t="s">
        <v>17</v>
      </c>
      <c r="C21" s="168">
        <v>2118600</v>
      </c>
      <c r="D21" s="168">
        <v>1798497.75</v>
      </c>
      <c r="E21" s="169">
        <f t="shared" si="2"/>
        <v>-320102.25</v>
      </c>
      <c r="F21" s="168">
        <v>14126300</v>
      </c>
      <c r="G21" s="168">
        <v>10064643.050000001</v>
      </c>
      <c r="H21" s="169">
        <f t="shared" si="3"/>
        <v>-4061656.9499999993</v>
      </c>
      <c r="I21" s="122">
        <v>4751400</v>
      </c>
      <c r="J21" s="122">
        <v>4751400</v>
      </c>
      <c r="K21" s="169">
        <f t="shared" si="4"/>
        <v>0</v>
      </c>
      <c r="L21" s="168">
        <v>1742400</v>
      </c>
      <c r="M21" s="168">
        <v>1258843.47</v>
      </c>
      <c r="N21" s="169">
        <f t="shared" si="5"/>
        <v>-483556.53</v>
      </c>
      <c r="O21" s="122">
        <v>2674600</v>
      </c>
      <c r="P21" s="122">
        <v>2314585.2599999998</v>
      </c>
      <c r="Q21" s="169">
        <f t="shared" si="6"/>
        <v>-360014.74000000022</v>
      </c>
      <c r="R21" s="168">
        <v>1932100</v>
      </c>
      <c r="S21" s="168">
        <v>1407951</v>
      </c>
      <c r="T21" s="169">
        <f t="shared" si="7"/>
        <v>-524149</v>
      </c>
      <c r="U21" s="122"/>
      <c r="V21" s="122"/>
      <c r="W21" s="169">
        <f t="shared" si="8"/>
        <v>0</v>
      </c>
      <c r="X21" s="122"/>
      <c r="Y21" s="122"/>
      <c r="Z21" s="169">
        <f t="shared" si="9"/>
        <v>0</v>
      </c>
      <c r="AA21" s="122"/>
      <c r="AB21" s="122"/>
      <c r="AC21" s="169">
        <f t="shared" si="10"/>
        <v>0</v>
      </c>
      <c r="AD21" s="168"/>
      <c r="AE21" s="168"/>
      <c r="AF21" s="169">
        <f t="shared" si="11"/>
        <v>0</v>
      </c>
      <c r="AG21" s="122"/>
      <c r="AH21" s="122"/>
      <c r="AI21" s="169">
        <f t="shared" si="12"/>
        <v>0</v>
      </c>
      <c r="AJ21" s="168"/>
      <c r="AK21" s="168"/>
      <c r="AL21" s="169">
        <f t="shared" si="13"/>
        <v>0</v>
      </c>
      <c r="AM21" s="122"/>
      <c r="AN21" s="122"/>
      <c r="AO21" s="169">
        <f t="shared" si="14"/>
        <v>0</v>
      </c>
      <c r="AP21" s="122"/>
      <c r="AQ21" s="122"/>
      <c r="AR21" s="169">
        <f t="shared" si="15"/>
        <v>0</v>
      </c>
      <c r="AS21" s="169"/>
      <c r="AT21" s="169"/>
      <c r="AU21" s="169">
        <f t="shared" si="46"/>
        <v>0</v>
      </c>
      <c r="AV21" s="169"/>
      <c r="AW21" s="169"/>
      <c r="AX21" s="169"/>
      <c r="AY21" s="169"/>
      <c r="AZ21" s="169"/>
      <c r="BA21" s="169">
        <f t="shared" si="47"/>
        <v>0</v>
      </c>
      <c r="BB21" s="122"/>
      <c r="BC21" s="122"/>
      <c r="BD21" s="169">
        <f t="shared" si="19"/>
        <v>0</v>
      </c>
      <c r="BE21" s="122">
        <v>0</v>
      </c>
      <c r="BF21" s="122"/>
      <c r="BG21" s="169">
        <f t="shared" si="20"/>
        <v>0</v>
      </c>
      <c r="BH21" s="169"/>
      <c r="BI21" s="169"/>
      <c r="BJ21" s="107">
        <f t="shared" si="21"/>
        <v>0</v>
      </c>
      <c r="BK21" s="107"/>
      <c r="BL21" s="107"/>
      <c r="BM21" s="107"/>
      <c r="BN21" s="122">
        <v>1543500</v>
      </c>
      <c r="BO21" s="122">
        <v>516466</v>
      </c>
      <c r="BP21" s="169">
        <f t="shared" si="23"/>
        <v>-1027034</v>
      </c>
      <c r="BQ21" s="124">
        <f t="shared" si="24"/>
        <v>28888900</v>
      </c>
      <c r="BR21" s="124">
        <f t="shared" si="25"/>
        <v>22112386.530000001</v>
      </c>
      <c r="BS21" s="124">
        <f t="shared" si="26"/>
        <v>-6776513.4699999997</v>
      </c>
      <c r="BT21" s="122"/>
      <c r="BU21" s="122"/>
      <c r="BV21" s="169">
        <f t="shared" si="27"/>
        <v>0</v>
      </c>
      <c r="BW21" s="170">
        <f t="shared" si="0"/>
        <v>0</v>
      </c>
      <c r="BX21" s="170">
        <f t="shared" si="1"/>
        <v>0</v>
      </c>
      <c r="BY21" s="170">
        <f t="shared" si="1"/>
        <v>0</v>
      </c>
      <c r="BZ21" s="170">
        <f t="shared" si="44"/>
        <v>28888900</v>
      </c>
      <c r="CA21" s="170">
        <f t="shared" si="45"/>
        <v>22112386.530000001</v>
      </c>
      <c r="CB21" s="170">
        <f t="shared" si="28"/>
        <v>-6776513.4699999997</v>
      </c>
    </row>
    <row r="22" spans="1:80">
      <c r="A22" s="13">
        <v>15</v>
      </c>
      <c r="B22" s="15" t="s">
        <v>18</v>
      </c>
      <c r="C22" s="168">
        <v>8475200</v>
      </c>
      <c r="D22" s="168">
        <v>7193990.9800000004</v>
      </c>
      <c r="E22" s="169">
        <f t="shared" si="2"/>
        <v>-1281209.0199999996</v>
      </c>
      <c r="F22" s="168">
        <v>56503800</v>
      </c>
      <c r="G22" s="168">
        <v>40398233.439999998</v>
      </c>
      <c r="H22" s="169">
        <f t="shared" si="3"/>
        <v>-16105566.560000002</v>
      </c>
      <c r="I22" s="122">
        <v>18843500</v>
      </c>
      <c r="J22" s="122">
        <v>15000000</v>
      </c>
      <c r="K22" s="169">
        <f t="shared" si="4"/>
        <v>-3843500</v>
      </c>
      <c r="L22" s="168">
        <v>6969900</v>
      </c>
      <c r="M22" s="168">
        <v>5035373.7</v>
      </c>
      <c r="N22" s="169">
        <f t="shared" si="5"/>
        <v>-1934526.2999999998</v>
      </c>
      <c r="O22" s="122">
        <v>10696900</v>
      </c>
      <c r="P22" s="122">
        <v>9316457.1600000001</v>
      </c>
      <c r="Q22" s="169">
        <f t="shared" si="6"/>
        <v>-1380442.8399999999</v>
      </c>
      <c r="R22" s="168">
        <v>7729100</v>
      </c>
      <c r="S22" s="168">
        <v>5791801</v>
      </c>
      <c r="T22" s="169">
        <f t="shared" si="7"/>
        <v>-1937299</v>
      </c>
      <c r="U22" s="122"/>
      <c r="V22" s="122"/>
      <c r="W22" s="169">
        <f t="shared" si="8"/>
        <v>0</v>
      </c>
      <c r="X22" s="122"/>
      <c r="Y22" s="122"/>
      <c r="Z22" s="169">
        <f t="shared" si="9"/>
        <v>0</v>
      </c>
      <c r="AA22" s="122"/>
      <c r="AB22" s="122"/>
      <c r="AC22" s="169">
        <f t="shared" si="10"/>
        <v>0</v>
      </c>
      <c r="AD22" s="168"/>
      <c r="AE22" s="168"/>
      <c r="AF22" s="169">
        <f t="shared" si="11"/>
        <v>0</v>
      </c>
      <c r="AG22" s="122"/>
      <c r="AH22" s="122"/>
      <c r="AI22" s="169">
        <f t="shared" si="12"/>
        <v>0</v>
      </c>
      <c r="AJ22" s="168"/>
      <c r="AK22" s="168"/>
      <c r="AL22" s="169">
        <f t="shared" si="13"/>
        <v>0</v>
      </c>
      <c r="AM22" s="122"/>
      <c r="AN22" s="122"/>
      <c r="AO22" s="169">
        <f t="shared" si="14"/>
        <v>0</v>
      </c>
      <c r="AP22" s="122"/>
      <c r="AQ22" s="122"/>
      <c r="AR22" s="169">
        <f t="shared" si="15"/>
        <v>0</v>
      </c>
      <c r="AS22" s="169"/>
      <c r="AT22" s="169"/>
      <c r="AU22" s="169">
        <f t="shared" si="46"/>
        <v>0</v>
      </c>
      <c r="AV22" s="169"/>
      <c r="AW22" s="169"/>
      <c r="AX22" s="169"/>
      <c r="AY22" s="169"/>
      <c r="AZ22" s="169"/>
      <c r="BA22" s="169">
        <f t="shared" si="47"/>
        <v>0</v>
      </c>
      <c r="BB22" s="122"/>
      <c r="BC22" s="122"/>
      <c r="BD22" s="169">
        <f t="shared" si="19"/>
        <v>0</v>
      </c>
      <c r="BE22" s="122">
        <v>0</v>
      </c>
      <c r="BF22" s="122"/>
      <c r="BG22" s="169">
        <f t="shared" si="20"/>
        <v>0</v>
      </c>
      <c r="BH22" s="169"/>
      <c r="BI22" s="169"/>
      <c r="BJ22" s="107">
        <f t="shared" si="21"/>
        <v>0</v>
      </c>
      <c r="BK22" s="107"/>
      <c r="BL22" s="107"/>
      <c r="BM22" s="107"/>
      <c r="BN22" s="122">
        <v>6180400</v>
      </c>
      <c r="BO22" s="122">
        <v>5136345</v>
      </c>
      <c r="BP22" s="169">
        <f t="shared" si="23"/>
        <v>-1044055</v>
      </c>
      <c r="BQ22" s="124">
        <f t="shared" si="24"/>
        <v>115398800</v>
      </c>
      <c r="BR22" s="124">
        <f t="shared" si="25"/>
        <v>87872201.280000001</v>
      </c>
      <c r="BS22" s="124">
        <f t="shared" si="26"/>
        <v>-27526598.720000003</v>
      </c>
      <c r="BT22" s="122"/>
      <c r="BU22" s="122"/>
      <c r="BV22" s="169">
        <f t="shared" si="27"/>
        <v>0</v>
      </c>
      <c r="BW22" s="170">
        <f t="shared" si="0"/>
        <v>0</v>
      </c>
      <c r="BX22" s="170">
        <f t="shared" si="1"/>
        <v>0</v>
      </c>
      <c r="BY22" s="170">
        <f t="shared" si="1"/>
        <v>0</v>
      </c>
      <c r="BZ22" s="170">
        <f t="shared" si="44"/>
        <v>115398800</v>
      </c>
      <c r="CA22" s="170">
        <f t="shared" si="45"/>
        <v>87872201.280000001</v>
      </c>
      <c r="CB22" s="170">
        <f t="shared" si="28"/>
        <v>-27526598.720000003</v>
      </c>
    </row>
    <row r="23" spans="1:80" s="171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0">
        <f t="shared" si="2"/>
        <v>0</v>
      </c>
      <c r="F23" s="135">
        <f>SUM(F24:F27)</f>
        <v>129952800</v>
      </c>
      <c r="G23" s="135">
        <f>SUM(G24:G27)</f>
        <v>108501852.31</v>
      </c>
      <c r="H23" s="160">
        <f t="shared" si="3"/>
        <v>-21450947.689999998</v>
      </c>
      <c r="I23" s="86">
        <f>SUM(I24:I27)</f>
        <v>141696800</v>
      </c>
      <c r="J23" s="86">
        <f>SUM(J24:J27)</f>
        <v>82421660.319999993</v>
      </c>
      <c r="K23" s="160">
        <f t="shared" si="4"/>
        <v>-59275139.680000007</v>
      </c>
      <c r="L23" s="135">
        <f>SUM(L24:L27)</f>
        <v>20604000</v>
      </c>
      <c r="M23" s="135">
        <f>SUM(M24:M27)</f>
        <v>19816000</v>
      </c>
      <c r="N23" s="160">
        <f t="shared" si="5"/>
        <v>-788000</v>
      </c>
      <c r="O23" s="86">
        <f>SUM(O24:O27)</f>
        <v>7021600</v>
      </c>
      <c r="P23" s="86">
        <f>SUM(P24:P27)</f>
        <v>5434224.0700000003</v>
      </c>
      <c r="Q23" s="160">
        <f t="shared" si="6"/>
        <v>-1587375.9299999997</v>
      </c>
      <c r="R23" s="135">
        <f>SUM(R24:R27)</f>
        <v>10215200</v>
      </c>
      <c r="S23" s="135">
        <f>SUM(S24:S27)</f>
        <v>6370804.5999999996</v>
      </c>
      <c r="T23" s="160">
        <f t="shared" si="7"/>
        <v>-3844395.4000000004</v>
      </c>
      <c r="U23" s="86">
        <f>SUM(U24:U27)</f>
        <v>0</v>
      </c>
      <c r="V23" s="86">
        <f>SUM(V24:V27)</f>
        <v>0</v>
      </c>
      <c r="W23" s="160">
        <f t="shared" si="8"/>
        <v>0</v>
      </c>
      <c r="X23" s="86">
        <f>SUM(X24:X27)</f>
        <v>0</v>
      </c>
      <c r="Y23" s="86">
        <f>SUM(Y24:Y27)</f>
        <v>0</v>
      </c>
      <c r="Z23" s="160">
        <f t="shared" si="9"/>
        <v>0</v>
      </c>
      <c r="AA23" s="86">
        <f>SUM(AA24:AA27)</f>
        <v>0</v>
      </c>
      <c r="AB23" s="86">
        <f>SUM(AB24:AB27)</f>
        <v>0</v>
      </c>
      <c r="AC23" s="160">
        <f t="shared" si="10"/>
        <v>0</v>
      </c>
      <c r="AD23" s="135">
        <f>SUM(AD24:AD27)</f>
        <v>45972400</v>
      </c>
      <c r="AE23" s="135">
        <f>SUM(AE24:AE27)</f>
        <v>42985683.259999998</v>
      </c>
      <c r="AF23" s="160">
        <f t="shared" si="11"/>
        <v>-2986716.7400000021</v>
      </c>
      <c r="AG23" s="86">
        <f>SUM(AG24:AG27)</f>
        <v>113226100</v>
      </c>
      <c r="AH23" s="86">
        <f>SUM(AH24:AH27)</f>
        <v>111852339.59999999</v>
      </c>
      <c r="AI23" s="160">
        <f t="shared" si="12"/>
        <v>-1373760.400000006</v>
      </c>
      <c r="AJ23" s="135">
        <f>SUM(AJ24:AJ27)</f>
        <v>46498500</v>
      </c>
      <c r="AK23" s="135">
        <f>SUM(AK24:AK27)</f>
        <v>45834163.009999998</v>
      </c>
      <c r="AL23" s="160">
        <f t="shared" si="13"/>
        <v>-664336.99000000209</v>
      </c>
      <c r="AM23" s="86">
        <f>SUM(AM24:AM27)</f>
        <v>333782200</v>
      </c>
      <c r="AN23" s="86">
        <f>SUM(AN24:AN27)</f>
        <v>325261926.94</v>
      </c>
      <c r="AO23" s="160">
        <f t="shared" si="14"/>
        <v>-8520273.0600000024</v>
      </c>
      <c r="AP23" s="86">
        <f>SUM(AP24:AP27)</f>
        <v>168556400</v>
      </c>
      <c r="AQ23" s="86">
        <f>SUM(AQ24:AQ27)</f>
        <v>130597454.46000001</v>
      </c>
      <c r="AR23" s="160">
        <f t="shared" si="15"/>
        <v>-37958945.539999992</v>
      </c>
      <c r="AS23" s="86">
        <f>SUM(AS24:AS27)</f>
        <v>821846400</v>
      </c>
      <c r="AT23" s="86">
        <f>SUM(AT24:AT27)</f>
        <v>800229385.22000003</v>
      </c>
      <c r="AU23" s="160">
        <f t="shared" si="46"/>
        <v>-21617014.779999971</v>
      </c>
      <c r="AV23" s="86">
        <f>SUM(AV24:AV27)</f>
        <v>319315000</v>
      </c>
      <c r="AW23" s="86">
        <f>SUM(AW24:AW27)</f>
        <v>255484386.94999999</v>
      </c>
      <c r="AX23" s="160">
        <f t="shared" ref="AX23" si="48">SUM(AW23-AV23)</f>
        <v>-63830613.050000012</v>
      </c>
      <c r="AY23" s="86">
        <f>SUM(AY24:AY27)</f>
        <v>46590400</v>
      </c>
      <c r="AZ23" s="86">
        <f>SUM(AZ24:AZ27)</f>
        <v>44362767.189999998</v>
      </c>
      <c r="BA23" s="160">
        <f t="shared" si="47"/>
        <v>-2227632.8100000024</v>
      </c>
      <c r="BB23" s="86">
        <f>SUM(BB24:BB27)</f>
        <v>0</v>
      </c>
      <c r="BC23" s="86">
        <f>SUM(BC24:BC27)</f>
        <v>0</v>
      </c>
      <c r="BD23" s="160">
        <f t="shared" si="19"/>
        <v>0</v>
      </c>
      <c r="BE23" s="86">
        <f>SUM(BE24:BE27)</f>
        <v>0</v>
      </c>
      <c r="BF23" s="86">
        <f>SUM(BF24:BF27)</f>
        <v>0</v>
      </c>
      <c r="BG23" s="160">
        <f t="shared" si="20"/>
        <v>0</v>
      </c>
      <c r="BH23" s="86">
        <f>SUM(BH24:BH27)</f>
        <v>0</v>
      </c>
      <c r="BI23" s="86">
        <f>SUM(BI24:BI27)</f>
        <v>0</v>
      </c>
      <c r="BJ23" s="160">
        <f t="shared" si="21"/>
        <v>0</v>
      </c>
      <c r="BK23" s="86">
        <f>SUM(BK24:BK27)</f>
        <v>0</v>
      </c>
      <c r="BL23" s="86">
        <f>SUM(BL24:BL27)</f>
        <v>0</v>
      </c>
      <c r="BM23" s="160">
        <f t="shared" ref="BM23" si="49">SUM(BL23-BK23)</f>
        <v>0</v>
      </c>
      <c r="BN23" s="86">
        <f>SUM(BN24:BN27)</f>
        <v>19368000</v>
      </c>
      <c r="BO23" s="86">
        <f>SUM(BO24:BO27)</f>
        <v>19202310</v>
      </c>
      <c r="BP23" s="160">
        <f t="shared" si="23"/>
        <v>-165690</v>
      </c>
      <c r="BQ23" s="88">
        <f t="shared" si="24"/>
        <v>2224645800</v>
      </c>
      <c r="BR23" s="88">
        <f t="shared" si="25"/>
        <v>1998354957.9300001</v>
      </c>
      <c r="BS23" s="88">
        <f t="shared" si="26"/>
        <v>-226290842.07000002</v>
      </c>
      <c r="BT23" s="86">
        <f>SUM(BT24:BT27)</f>
        <v>0</v>
      </c>
      <c r="BU23" s="86">
        <f>SUM(BU24:BU27)</f>
        <v>0</v>
      </c>
      <c r="BV23" s="160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2224645800</v>
      </c>
      <c r="CA23" s="88">
        <f t="shared" si="45"/>
        <v>1998354957.9300001</v>
      </c>
      <c r="CB23" s="88">
        <f t="shared" si="28"/>
        <v>-226290842.07000002</v>
      </c>
    </row>
    <row r="24" spans="1:80">
      <c r="A24" s="13">
        <v>17</v>
      </c>
      <c r="B24" s="1" t="s">
        <v>19</v>
      </c>
      <c r="C24" s="168"/>
      <c r="D24" s="168"/>
      <c r="E24" s="169">
        <f t="shared" si="2"/>
        <v>0</v>
      </c>
      <c r="F24" s="168">
        <v>24100000</v>
      </c>
      <c r="G24" s="168">
        <v>25791684.149999999</v>
      </c>
      <c r="H24" s="169">
        <f t="shared" si="3"/>
        <v>1691684.1499999985</v>
      </c>
      <c r="I24" s="122">
        <v>19547200</v>
      </c>
      <c r="J24" s="122">
        <v>14680894.32</v>
      </c>
      <c r="K24" s="169">
        <f t="shared" si="4"/>
        <v>-4866305.68</v>
      </c>
      <c r="L24" s="168"/>
      <c r="M24" s="168"/>
      <c r="N24" s="169">
        <f t="shared" si="5"/>
        <v>0</v>
      </c>
      <c r="O24" s="122">
        <v>2494400</v>
      </c>
      <c r="P24" s="122">
        <v>2440728.0699999998</v>
      </c>
      <c r="Q24" s="169">
        <f t="shared" si="6"/>
        <v>-53671.930000000168</v>
      </c>
      <c r="R24" s="168">
        <v>1600000</v>
      </c>
      <c r="S24" s="168">
        <v>2928992.6</v>
      </c>
      <c r="T24" s="169">
        <f t="shared" si="7"/>
        <v>1328992.6000000001</v>
      </c>
      <c r="U24" s="122"/>
      <c r="V24" s="122"/>
      <c r="W24" s="169">
        <f t="shared" si="8"/>
        <v>0</v>
      </c>
      <c r="X24" s="122"/>
      <c r="Y24" s="122"/>
      <c r="Z24" s="169">
        <f t="shared" si="9"/>
        <v>0</v>
      </c>
      <c r="AA24" s="122"/>
      <c r="AB24" s="122"/>
      <c r="AC24" s="169">
        <f t="shared" si="10"/>
        <v>0</v>
      </c>
      <c r="AD24" s="168">
        <v>6270000</v>
      </c>
      <c r="AE24" s="168">
        <v>4358347.26</v>
      </c>
      <c r="AF24" s="169">
        <f t="shared" si="11"/>
        <v>-1911652.7400000002</v>
      </c>
      <c r="AG24" s="122">
        <v>6264500</v>
      </c>
      <c r="AH24" s="122">
        <v>6364091.7999999998</v>
      </c>
      <c r="AI24" s="169">
        <f t="shared" si="12"/>
        <v>99591.799999999814</v>
      </c>
      <c r="AJ24" s="168">
        <v>1656000</v>
      </c>
      <c r="AK24" s="168">
        <v>1726339.01</v>
      </c>
      <c r="AL24" s="169">
        <f t="shared" si="13"/>
        <v>70339.010000000009</v>
      </c>
      <c r="AM24" s="122">
        <v>19139200</v>
      </c>
      <c r="AN24" s="122">
        <v>14565879.119999999</v>
      </c>
      <c r="AO24" s="169">
        <f t="shared" si="14"/>
        <v>-4573320.8800000008</v>
      </c>
      <c r="AP24" s="122">
        <v>26576400</v>
      </c>
      <c r="AQ24" s="122">
        <v>25377058.460000001</v>
      </c>
      <c r="AR24" s="169">
        <f t="shared" si="15"/>
        <v>-1199341.5399999991</v>
      </c>
      <c r="AS24" s="169">
        <v>204290400</v>
      </c>
      <c r="AT24" s="169">
        <v>198503027.22</v>
      </c>
      <c r="AU24" s="169">
        <f t="shared" si="46"/>
        <v>-5787372.7800000012</v>
      </c>
      <c r="AV24" s="169">
        <v>54655300</v>
      </c>
      <c r="AW24" s="169">
        <v>49118518.229999997</v>
      </c>
      <c r="AX24" s="169">
        <f>AV24-AW24</f>
        <v>5536781.7700000033</v>
      </c>
      <c r="AY24" s="169">
        <v>13440000</v>
      </c>
      <c r="AZ24" s="169">
        <v>11376439.189999999</v>
      </c>
      <c r="BA24" s="169">
        <f t="shared" si="47"/>
        <v>-2063560.8100000005</v>
      </c>
      <c r="BB24" s="122"/>
      <c r="BC24" s="122"/>
      <c r="BD24" s="169">
        <f t="shared" si="19"/>
        <v>0</v>
      </c>
      <c r="BE24" s="122">
        <v>0</v>
      </c>
      <c r="BF24" s="122"/>
      <c r="BG24" s="169">
        <f t="shared" si="20"/>
        <v>0</v>
      </c>
      <c r="BH24" s="169">
        <v>0</v>
      </c>
      <c r="BI24" s="169"/>
      <c r="BJ24" s="107">
        <f t="shared" si="21"/>
        <v>0</v>
      </c>
      <c r="BK24" s="107"/>
      <c r="BL24" s="107"/>
      <c r="BM24" s="107"/>
      <c r="BN24" s="122"/>
      <c r="BO24" s="122"/>
      <c r="BP24" s="169">
        <f t="shared" si="23"/>
        <v>0</v>
      </c>
      <c r="BQ24" s="124">
        <f t="shared" si="24"/>
        <v>380033400</v>
      </c>
      <c r="BR24" s="124">
        <f t="shared" si="25"/>
        <v>357231999.43000001</v>
      </c>
      <c r="BS24" s="124">
        <f t="shared" si="26"/>
        <v>-11727837.030000001</v>
      </c>
      <c r="BT24" s="122"/>
      <c r="BU24" s="122"/>
      <c r="BV24" s="169">
        <f t="shared" si="27"/>
        <v>0</v>
      </c>
      <c r="BW24" s="170">
        <f t="shared" si="0"/>
        <v>0</v>
      </c>
      <c r="BX24" s="170">
        <f t="shared" si="1"/>
        <v>0</v>
      </c>
      <c r="BY24" s="170">
        <f t="shared" si="1"/>
        <v>0</v>
      </c>
      <c r="BZ24" s="170">
        <f t="shared" si="44"/>
        <v>380033400</v>
      </c>
      <c r="CA24" s="170">
        <f t="shared" si="45"/>
        <v>357231999.43000001</v>
      </c>
      <c r="CB24" s="170">
        <f t="shared" si="28"/>
        <v>-11727837.030000001</v>
      </c>
    </row>
    <row r="25" spans="1:80">
      <c r="A25" s="13">
        <v>18</v>
      </c>
      <c r="B25" s="1" t="s">
        <v>20</v>
      </c>
      <c r="C25" s="168"/>
      <c r="D25" s="168"/>
      <c r="E25" s="169">
        <f t="shared" si="2"/>
        <v>0</v>
      </c>
      <c r="F25" s="168">
        <v>94964800</v>
      </c>
      <c r="G25" s="168">
        <v>78775985.159999996</v>
      </c>
      <c r="H25" s="169">
        <f t="shared" si="3"/>
        <v>-16188814.840000004</v>
      </c>
      <c r="I25" s="122">
        <v>114724000</v>
      </c>
      <c r="J25" s="122">
        <v>44674264</v>
      </c>
      <c r="K25" s="169">
        <f t="shared" si="4"/>
        <v>-70049736</v>
      </c>
      <c r="L25" s="168"/>
      <c r="M25" s="168"/>
      <c r="N25" s="169">
        <f t="shared" si="5"/>
        <v>0</v>
      </c>
      <c r="O25" s="122">
        <v>3496800</v>
      </c>
      <c r="P25" s="122">
        <v>2624116</v>
      </c>
      <c r="Q25" s="169">
        <f t="shared" si="6"/>
        <v>-872684</v>
      </c>
      <c r="R25" s="168">
        <v>5836000</v>
      </c>
      <c r="S25" s="168">
        <v>2790832</v>
      </c>
      <c r="T25" s="169">
        <f t="shared" si="7"/>
        <v>-3045168</v>
      </c>
      <c r="U25" s="122"/>
      <c r="V25" s="122"/>
      <c r="W25" s="169">
        <f t="shared" si="8"/>
        <v>0</v>
      </c>
      <c r="X25" s="122"/>
      <c r="Y25" s="122"/>
      <c r="Z25" s="169">
        <f t="shared" si="9"/>
        <v>0</v>
      </c>
      <c r="AA25" s="122"/>
      <c r="AB25" s="122"/>
      <c r="AC25" s="169">
        <f t="shared" si="10"/>
        <v>0</v>
      </c>
      <c r="AD25" s="168">
        <v>36902400</v>
      </c>
      <c r="AE25" s="168">
        <v>36902536</v>
      </c>
      <c r="AF25" s="169">
        <f t="shared" si="11"/>
        <v>136</v>
      </c>
      <c r="AG25" s="122">
        <v>104061600</v>
      </c>
      <c r="AH25" s="122">
        <v>102600376</v>
      </c>
      <c r="AI25" s="169">
        <f t="shared" si="12"/>
        <v>-1461224</v>
      </c>
      <c r="AJ25" s="168">
        <v>13470400</v>
      </c>
      <c r="AK25" s="168">
        <v>13470400</v>
      </c>
      <c r="AL25" s="169">
        <f t="shared" si="13"/>
        <v>0</v>
      </c>
      <c r="AM25" s="122">
        <v>296008000</v>
      </c>
      <c r="AN25" s="122">
        <v>297025931.81999999</v>
      </c>
      <c r="AO25" s="169">
        <f t="shared" si="14"/>
        <v>1017931.8199999928</v>
      </c>
      <c r="AP25" s="122">
        <v>123840000</v>
      </c>
      <c r="AQ25" s="122">
        <v>92244636</v>
      </c>
      <c r="AR25" s="169">
        <f t="shared" si="15"/>
        <v>-31595364</v>
      </c>
      <c r="AS25" s="169">
        <v>439514400</v>
      </c>
      <c r="AT25" s="169">
        <v>443494600</v>
      </c>
      <c r="AU25" s="169">
        <f t="shared" si="46"/>
        <v>3980200</v>
      </c>
      <c r="AV25" s="169">
        <v>212649000</v>
      </c>
      <c r="AW25" s="169">
        <v>184570996.72</v>
      </c>
      <c r="AX25" s="169">
        <f t="shared" ref="AX25:AX26" si="50">AV25-AW25</f>
        <v>28078003.280000001</v>
      </c>
      <c r="AY25" s="169">
        <v>26816800</v>
      </c>
      <c r="AZ25" s="169">
        <v>24882616</v>
      </c>
      <c r="BA25" s="169">
        <f t="shared" si="47"/>
        <v>-1934184</v>
      </c>
      <c r="BB25" s="122"/>
      <c r="BC25" s="122"/>
      <c r="BD25" s="169">
        <f t="shared" si="19"/>
        <v>0</v>
      </c>
      <c r="BE25" s="122"/>
      <c r="BF25" s="122"/>
      <c r="BG25" s="169">
        <f t="shared" si="20"/>
        <v>0</v>
      </c>
      <c r="BH25" s="169">
        <v>0</v>
      </c>
      <c r="BI25" s="169"/>
      <c r="BJ25" s="107">
        <f t="shared" si="21"/>
        <v>0</v>
      </c>
      <c r="BK25" s="107"/>
      <c r="BL25" s="107"/>
      <c r="BM25" s="107"/>
      <c r="BN25" s="122"/>
      <c r="BO25" s="122"/>
      <c r="BP25" s="169">
        <f t="shared" si="23"/>
        <v>0</v>
      </c>
      <c r="BQ25" s="124">
        <f t="shared" si="24"/>
        <v>1472284200</v>
      </c>
      <c r="BR25" s="124">
        <f t="shared" si="25"/>
        <v>1324057289.7</v>
      </c>
      <c r="BS25" s="124">
        <f t="shared" si="26"/>
        <v>-92070903.74000001</v>
      </c>
      <c r="BT25" s="122"/>
      <c r="BU25" s="122"/>
      <c r="BV25" s="169">
        <f t="shared" si="27"/>
        <v>0</v>
      </c>
      <c r="BW25" s="170">
        <f t="shared" si="0"/>
        <v>0</v>
      </c>
      <c r="BX25" s="170">
        <f t="shared" si="1"/>
        <v>0</v>
      </c>
      <c r="BY25" s="170">
        <f t="shared" si="1"/>
        <v>0</v>
      </c>
      <c r="BZ25" s="170">
        <f t="shared" si="44"/>
        <v>1472284200</v>
      </c>
      <c r="CA25" s="170">
        <f t="shared" si="45"/>
        <v>1324057289.7</v>
      </c>
      <c r="CB25" s="170">
        <f t="shared" si="28"/>
        <v>-92070903.74000001</v>
      </c>
    </row>
    <row r="26" spans="1:80">
      <c r="A26" s="13">
        <v>19</v>
      </c>
      <c r="B26" s="1" t="s">
        <v>21</v>
      </c>
      <c r="C26" s="168"/>
      <c r="D26" s="168"/>
      <c r="E26" s="169">
        <f t="shared" si="2"/>
        <v>0</v>
      </c>
      <c r="F26" s="168">
        <v>10888000</v>
      </c>
      <c r="G26" s="168">
        <v>3934183</v>
      </c>
      <c r="H26" s="169">
        <f t="shared" si="3"/>
        <v>-6953817</v>
      </c>
      <c r="I26" s="122">
        <v>7425600</v>
      </c>
      <c r="J26" s="122">
        <v>23066502</v>
      </c>
      <c r="K26" s="169">
        <f t="shared" si="4"/>
        <v>15640902</v>
      </c>
      <c r="L26" s="168"/>
      <c r="M26" s="168"/>
      <c r="N26" s="169">
        <f t="shared" si="5"/>
        <v>0</v>
      </c>
      <c r="O26" s="122">
        <v>1030400</v>
      </c>
      <c r="P26" s="122">
        <v>369380</v>
      </c>
      <c r="Q26" s="169">
        <f t="shared" si="6"/>
        <v>-661020</v>
      </c>
      <c r="R26" s="168">
        <v>2059200</v>
      </c>
      <c r="S26" s="168">
        <v>650980</v>
      </c>
      <c r="T26" s="169">
        <f t="shared" si="7"/>
        <v>-1408220</v>
      </c>
      <c r="U26" s="122"/>
      <c r="V26" s="122"/>
      <c r="W26" s="169">
        <f t="shared" si="8"/>
        <v>0</v>
      </c>
      <c r="X26" s="122"/>
      <c r="Y26" s="122"/>
      <c r="Z26" s="169">
        <f t="shared" si="9"/>
        <v>0</v>
      </c>
      <c r="AA26" s="122"/>
      <c r="AB26" s="122"/>
      <c r="AC26" s="169">
        <f t="shared" si="10"/>
        <v>0</v>
      </c>
      <c r="AD26" s="168">
        <v>2800000</v>
      </c>
      <c r="AE26" s="168">
        <v>1724800</v>
      </c>
      <c r="AF26" s="169">
        <f t="shared" si="11"/>
        <v>-1075200</v>
      </c>
      <c r="AG26" s="122">
        <v>2900000</v>
      </c>
      <c r="AH26" s="122">
        <v>2887871.8</v>
      </c>
      <c r="AI26" s="169">
        <f t="shared" si="12"/>
        <v>-12128.200000000186</v>
      </c>
      <c r="AJ26" s="168">
        <v>766400</v>
      </c>
      <c r="AK26" s="168">
        <v>700724</v>
      </c>
      <c r="AL26" s="169">
        <f t="shared" si="13"/>
        <v>-65676</v>
      </c>
      <c r="AM26" s="122">
        <v>18635000</v>
      </c>
      <c r="AN26" s="122">
        <v>13670116</v>
      </c>
      <c r="AO26" s="169">
        <f t="shared" si="14"/>
        <v>-4964884</v>
      </c>
      <c r="AP26" s="122">
        <v>18140000</v>
      </c>
      <c r="AQ26" s="122">
        <v>12975760</v>
      </c>
      <c r="AR26" s="169">
        <f t="shared" si="15"/>
        <v>-5164240</v>
      </c>
      <c r="AS26" s="169">
        <v>178041600</v>
      </c>
      <c r="AT26" s="169">
        <v>158231758</v>
      </c>
      <c r="AU26" s="169">
        <f t="shared" si="46"/>
        <v>-19809842</v>
      </c>
      <c r="AV26" s="169">
        <v>52010700</v>
      </c>
      <c r="AW26" s="169">
        <v>21794872</v>
      </c>
      <c r="AX26" s="169">
        <f t="shared" si="50"/>
        <v>30215828</v>
      </c>
      <c r="AY26" s="169">
        <v>6333600</v>
      </c>
      <c r="AZ26" s="169">
        <v>8103712</v>
      </c>
      <c r="BA26" s="169">
        <f t="shared" si="47"/>
        <v>1770112</v>
      </c>
      <c r="BB26" s="122"/>
      <c r="BC26" s="122"/>
      <c r="BD26" s="169">
        <f t="shared" si="19"/>
        <v>0</v>
      </c>
      <c r="BE26" s="122">
        <v>0</v>
      </c>
      <c r="BF26" s="122"/>
      <c r="BG26" s="169">
        <f t="shared" si="20"/>
        <v>0</v>
      </c>
      <c r="BH26" s="169">
        <v>0</v>
      </c>
      <c r="BI26" s="169"/>
      <c r="BJ26" s="107">
        <f t="shared" si="21"/>
        <v>0</v>
      </c>
      <c r="BK26" s="107"/>
      <c r="BL26" s="107"/>
      <c r="BM26" s="107"/>
      <c r="BN26" s="122"/>
      <c r="BO26" s="122"/>
      <c r="BP26" s="169">
        <f t="shared" si="23"/>
        <v>0</v>
      </c>
      <c r="BQ26" s="124">
        <f t="shared" si="24"/>
        <v>301030500</v>
      </c>
      <c r="BR26" s="124">
        <f t="shared" si="25"/>
        <v>248110658.80000001</v>
      </c>
      <c r="BS26" s="124">
        <f t="shared" si="26"/>
        <v>7511814.8000000007</v>
      </c>
      <c r="BT26" s="122"/>
      <c r="BU26" s="122"/>
      <c r="BV26" s="169">
        <f t="shared" si="27"/>
        <v>0</v>
      </c>
      <c r="BW26" s="170">
        <f t="shared" si="0"/>
        <v>0</v>
      </c>
      <c r="BX26" s="170">
        <f t="shared" si="1"/>
        <v>0</v>
      </c>
      <c r="BY26" s="170">
        <f t="shared" si="1"/>
        <v>0</v>
      </c>
      <c r="BZ26" s="170">
        <f t="shared" si="44"/>
        <v>301030500</v>
      </c>
      <c r="CA26" s="170">
        <f t="shared" si="45"/>
        <v>248110658.80000001</v>
      </c>
      <c r="CB26" s="170">
        <f t="shared" si="28"/>
        <v>7511814.8000000007</v>
      </c>
    </row>
    <row r="27" spans="1:80">
      <c r="A27" s="13">
        <v>20</v>
      </c>
      <c r="B27" s="1" t="s">
        <v>73</v>
      </c>
      <c r="C27" s="168"/>
      <c r="D27" s="168"/>
      <c r="E27" s="169">
        <f t="shared" si="2"/>
        <v>0</v>
      </c>
      <c r="F27" s="168"/>
      <c r="G27" s="168"/>
      <c r="H27" s="169">
        <f t="shared" si="3"/>
        <v>0</v>
      </c>
      <c r="I27" s="122">
        <v>0</v>
      </c>
      <c r="J27" s="122">
        <v>0</v>
      </c>
      <c r="K27" s="169">
        <f t="shared" si="4"/>
        <v>0</v>
      </c>
      <c r="L27" s="168">
        <v>20604000</v>
      </c>
      <c r="M27" s="168">
        <v>19816000</v>
      </c>
      <c r="N27" s="169">
        <f t="shared" si="5"/>
        <v>-788000</v>
      </c>
      <c r="O27" s="122"/>
      <c r="P27" s="122"/>
      <c r="Q27" s="169">
        <f t="shared" si="6"/>
        <v>0</v>
      </c>
      <c r="R27" s="168">
        <v>720000</v>
      </c>
      <c r="S27" s="168">
        <v>0</v>
      </c>
      <c r="T27" s="169">
        <f t="shared" si="7"/>
        <v>-720000</v>
      </c>
      <c r="U27" s="122"/>
      <c r="V27" s="122"/>
      <c r="W27" s="169">
        <f t="shared" si="8"/>
        <v>0</v>
      </c>
      <c r="X27" s="122"/>
      <c r="Y27" s="122"/>
      <c r="Z27" s="169">
        <f t="shared" si="9"/>
        <v>0</v>
      </c>
      <c r="AA27" s="122"/>
      <c r="AB27" s="122"/>
      <c r="AC27" s="169">
        <f t="shared" si="10"/>
        <v>0</v>
      </c>
      <c r="AD27" s="168"/>
      <c r="AE27" s="168"/>
      <c r="AF27" s="169">
        <f t="shared" si="11"/>
        <v>0</v>
      </c>
      <c r="AG27" s="122"/>
      <c r="AH27" s="122"/>
      <c r="AI27" s="169">
        <f t="shared" si="12"/>
        <v>0</v>
      </c>
      <c r="AJ27" s="168">
        <v>30605700</v>
      </c>
      <c r="AK27" s="168">
        <v>29936700</v>
      </c>
      <c r="AL27" s="169">
        <f t="shared" si="13"/>
        <v>-669000</v>
      </c>
      <c r="AM27" s="122"/>
      <c r="AN27" s="122"/>
      <c r="AO27" s="169">
        <f t="shared" si="14"/>
        <v>0</v>
      </c>
      <c r="AP27" s="122"/>
      <c r="AQ27" s="122"/>
      <c r="AR27" s="169">
        <f t="shared" si="15"/>
        <v>0</v>
      </c>
      <c r="AS27" s="169"/>
      <c r="AT27" s="169"/>
      <c r="AU27" s="169">
        <f t="shared" si="46"/>
        <v>0</v>
      </c>
      <c r="AV27" s="169"/>
      <c r="AW27" s="169"/>
      <c r="AX27" s="169"/>
      <c r="AY27" s="169"/>
      <c r="AZ27" s="169"/>
      <c r="BA27" s="169">
        <f t="shared" si="47"/>
        <v>0</v>
      </c>
      <c r="BB27" s="122"/>
      <c r="BC27" s="122"/>
      <c r="BD27" s="169">
        <f t="shared" si="19"/>
        <v>0</v>
      </c>
      <c r="BE27" s="122"/>
      <c r="BF27" s="122"/>
      <c r="BG27" s="169">
        <f t="shared" si="20"/>
        <v>0</v>
      </c>
      <c r="BH27" s="169"/>
      <c r="BI27" s="169"/>
      <c r="BJ27" s="107">
        <f t="shared" si="21"/>
        <v>0</v>
      </c>
      <c r="BK27" s="107"/>
      <c r="BL27" s="107"/>
      <c r="BM27" s="107"/>
      <c r="BN27" s="122">
        <v>19368000</v>
      </c>
      <c r="BO27" s="122">
        <v>19202310</v>
      </c>
      <c r="BP27" s="169">
        <f t="shared" si="23"/>
        <v>-165690</v>
      </c>
      <c r="BQ27" s="124">
        <f t="shared" si="24"/>
        <v>71297700</v>
      </c>
      <c r="BR27" s="124">
        <f t="shared" si="25"/>
        <v>68955010</v>
      </c>
      <c r="BS27" s="124">
        <f t="shared" si="26"/>
        <v>-2342690</v>
      </c>
      <c r="BT27" s="122"/>
      <c r="BU27" s="122"/>
      <c r="BV27" s="169">
        <f t="shared" si="27"/>
        <v>0</v>
      </c>
      <c r="BW27" s="170">
        <f t="shared" si="0"/>
        <v>0</v>
      </c>
      <c r="BX27" s="170">
        <f t="shared" si="1"/>
        <v>0</v>
      </c>
      <c r="BY27" s="170">
        <f t="shared" si="1"/>
        <v>0</v>
      </c>
      <c r="BZ27" s="170">
        <f t="shared" si="44"/>
        <v>71297700</v>
      </c>
      <c r="CA27" s="170">
        <f t="shared" si="45"/>
        <v>68955010</v>
      </c>
      <c r="CB27" s="170">
        <f t="shared" si="28"/>
        <v>-2342690</v>
      </c>
    </row>
    <row r="28" spans="1:80" s="171" customFormat="1">
      <c r="A28" s="55">
        <v>21</v>
      </c>
      <c r="B28" s="56" t="s">
        <v>35</v>
      </c>
      <c r="C28" s="135">
        <f>SUM(C29:C34)</f>
        <v>46187200</v>
      </c>
      <c r="D28" s="135">
        <f>SUM(D29:D34)</f>
        <v>39548071</v>
      </c>
      <c r="E28" s="160">
        <f t="shared" si="2"/>
        <v>-6639129</v>
      </c>
      <c r="F28" s="135">
        <f>SUM(F29:F34)</f>
        <v>109240000</v>
      </c>
      <c r="G28" s="135">
        <f>SUM(G29:G34)</f>
        <v>79513220</v>
      </c>
      <c r="H28" s="160">
        <f t="shared" si="3"/>
        <v>-29726780</v>
      </c>
      <c r="I28" s="86">
        <f>SUM(I29:I34)</f>
        <v>31267200</v>
      </c>
      <c r="J28" s="86">
        <f>SUM(J29:J34)</f>
        <v>24777902</v>
      </c>
      <c r="K28" s="160">
        <f t="shared" si="4"/>
        <v>-6489298</v>
      </c>
      <c r="L28" s="135">
        <f>SUM(L29:L34)</f>
        <v>10510000</v>
      </c>
      <c r="M28" s="135">
        <f>SUM(M29:M34)</f>
        <v>6789534.2400000002</v>
      </c>
      <c r="N28" s="160">
        <f t="shared" si="5"/>
        <v>-3720465.76</v>
      </c>
      <c r="O28" s="86">
        <f>SUM(O29:O34)</f>
        <v>8792700</v>
      </c>
      <c r="P28" s="86">
        <f>SUM(P29:P34)</f>
        <v>5814650</v>
      </c>
      <c r="Q28" s="160">
        <f t="shared" si="6"/>
        <v>-2978050</v>
      </c>
      <c r="R28" s="135">
        <f>SUM(R29:R34)</f>
        <v>7130000</v>
      </c>
      <c r="S28" s="135">
        <f>SUM(S29:S34)</f>
        <v>6658143</v>
      </c>
      <c r="T28" s="160">
        <f t="shared" si="7"/>
        <v>-471857</v>
      </c>
      <c r="U28" s="86">
        <f>SUM(U29:U34)</f>
        <v>0</v>
      </c>
      <c r="V28" s="86">
        <f>SUM(V29:V34)</f>
        <v>0</v>
      </c>
      <c r="W28" s="160">
        <f t="shared" si="8"/>
        <v>0</v>
      </c>
      <c r="X28" s="86">
        <f>SUM(X29:X34)</f>
        <v>0</v>
      </c>
      <c r="Y28" s="86">
        <f>SUM(Y29:Y34)</f>
        <v>0</v>
      </c>
      <c r="Z28" s="160">
        <f t="shared" si="9"/>
        <v>0</v>
      </c>
      <c r="AA28" s="86">
        <f>SUM(AA29:AA34)</f>
        <v>0</v>
      </c>
      <c r="AB28" s="86">
        <f>SUM(AB29:AB34)</f>
        <v>0</v>
      </c>
      <c r="AC28" s="160">
        <f t="shared" si="10"/>
        <v>0</v>
      </c>
      <c r="AD28" s="135">
        <f>SUM(AD29:AD34)</f>
        <v>0</v>
      </c>
      <c r="AE28" s="135">
        <f>SUM(AE29:AE34)</f>
        <v>0</v>
      </c>
      <c r="AF28" s="160">
        <f t="shared" si="11"/>
        <v>0</v>
      </c>
      <c r="AG28" s="86">
        <f>SUM(AG29:AG34)</f>
        <v>0</v>
      </c>
      <c r="AH28" s="86">
        <f>SUM(AH29:AH34)</f>
        <v>0</v>
      </c>
      <c r="AI28" s="160">
        <f t="shared" si="12"/>
        <v>0</v>
      </c>
      <c r="AJ28" s="135">
        <f>SUM(AJ29:AJ34)</f>
        <v>0</v>
      </c>
      <c r="AK28" s="135">
        <f>SUM(AK29:AK34)</f>
        <v>0</v>
      </c>
      <c r="AL28" s="160">
        <f t="shared" si="13"/>
        <v>0</v>
      </c>
      <c r="AM28" s="86">
        <f>SUM(AM29:AM34)</f>
        <v>0</v>
      </c>
      <c r="AN28" s="86">
        <f>SUM(AN29:AN34)</f>
        <v>0</v>
      </c>
      <c r="AO28" s="160">
        <f t="shared" si="14"/>
        <v>0</v>
      </c>
      <c r="AP28" s="86">
        <f>SUM(AP29:AP34)</f>
        <v>0</v>
      </c>
      <c r="AQ28" s="86">
        <f>SUM(AQ29:AQ34)</f>
        <v>0</v>
      </c>
      <c r="AR28" s="160">
        <f t="shared" si="15"/>
        <v>0</v>
      </c>
      <c r="AS28" s="160"/>
      <c r="AT28" s="160"/>
      <c r="AU28" s="160">
        <f t="shared" si="46"/>
        <v>0</v>
      </c>
      <c r="AV28" s="160"/>
      <c r="AW28" s="160"/>
      <c r="AX28" s="160"/>
      <c r="AY28" s="160"/>
      <c r="AZ28" s="160"/>
      <c r="BA28" s="160">
        <f t="shared" si="47"/>
        <v>0</v>
      </c>
      <c r="BB28" s="86">
        <f>SUM(BB29:BB34)</f>
        <v>0</v>
      </c>
      <c r="BC28" s="86">
        <f>SUM(BC29:BC34)</f>
        <v>0</v>
      </c>
      <c r="BD28" s="160">
        <f t="shared" si="19"/>
        <v>0</v>
      </c>
      <c r="BE28" s="86">
        <f>SUM(BE29:BE34)</f>
        <v>0</v>
      </c>
      <c r="BF28" s="86">
        <f>SUM(BF29:BF34)</f>
        <v>0</v>
      </c>
      <c r="BG28" s="160">
        <f t="shared" si="20"/>
        <v>0</v>
      </c>
      <c r="BH28" s="86">
        <f>SUM(BH29:BH34)</f>
        <v>0</v>
      </c>
      <c r="BI28" s="86">
        <f>SUM(BI29:BI34)</f>
        <v>0</v>
      </c>
      <c r="BJ28" s="160">
        <f t="shared" si="21"/>
        <v>0</v>
      </c>
      <c r="BK28" s="160"/>
      <c r="BL28" s="160"/>
      <c r="BM28" s="160"/>
      <c r="BN28" s="86">
        <f>SUM(BN29:BN34)</f>
        <v>8950000</v>
      </c>
      <c r="BO28" s="86">
        <f>SUM(BO29:BO34)</f>
        <v>6712100</v>
      </c>
      <c r="BP28" s="160">
        <f t="shared" si="23"/>
        <v>-2237900</v>
      </c>
      <c r="BQ28" s="88">
        <f t="shared" si="24"/>
        <v>222077100</v>
      </c>
      <c r="BR28" s="88">
        <f t="shared" si="25"/>
        <v>169813620.24000001</v>
      </c>
      <c r="BS28" s="88">
        <f t="shared" si="26"/>
        <v>-52263479.759999998</v>
      </c>
      <c r="BT28" s="86">
        <f>SUM(BT29:BT34)</f>
        <v>0</v>
      </c>
      <c r="BU28" s="86">
        <f>SUM(BU29:BU34)</f>
        <v>0</v>
      </c>
      <c r="BV28" s="160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222077100</v>
      </c>
      <c r="CA28" s="88">
        <f t="shared" si="45"/>
        <v>169813620.24000001</v>
      </c>
      <c r="CB28" s="88">
        <f t="shared" si="28"/>
        <v>-52263479.759999998</v>
      </c>
    </row>
    <row r="29" spans="1:80">
      <c r="A29" s="13">
        <v>22</v>
      </c>
      <c r="B29" s="1" t="s">
        <v>22</v>
      </c>
      <c r="C29" s="168">
        <v>5191200</v>
      </c>
      <c r="D29" s="168">
        <v>4180900</v>
      </c>
      <c r="E29" s="169">
        <f t="shared" si="2"/>
        <v>-1010300</v>
      </c>
      <c r="F29" s="168">
        <v>16800000</v>
      </c>
      <c r="G29" s="168">
        <v>15196400</v>
      </c>
      <c r="H29" s="169">
        <f t="shared" si="3"/>
        <v>-1603600</v>
      </c>
      <c r="I29" s="122">
        <v>3636000</v>
      </c>
      <c r="J29" s="122">
        <v>2723100</v>
      </c>
      <c r="K29" s="169">
        <f t="shared" si="4"/>
        <v>-912900</v>
      </c>
      <c r="L29" s="168">
        <v>1900000</v>
      </c>
      <c r="M29" s="168">
        <v>1406300</v>
      </c>
      <c r="N29" s="169">
        <f t="shared" si="5"/>
        <v>-493700</v>
      </c>
      <c r="O29" s="122">
        <v>1955000</v>
      </c>
      <c r="P29" s="122">
        <v>1240900</v>
      </c>
      <c r="Q29" s="169">
        <f t="shared" si="6"/>
        <v>-714100</v>
      </c>
      <c r="R29" s="168">
        <v>1280000</v>
      </c>
      <c r="S29" s="168">
        <v>1299100</v>
      </c>
      <c r="T29" s="169">
        <f t="shared" si="7"/>
        <v>19100</v>
      </c>
      <c r="U29" s="122"/>
      <c r="V29" s="122"/>
      <c r="W29" s="169">
        <f t="shared" si="8"/>
        <v>0</v>
      </c>
      <c r="X29" s="122"/>
      <c r="Y29" s="122"/>
      <c r="Z29" s="169">
        <f t="shared" si="9"/>
        <v>0</v>
      </c>
      <c r="AA29" s="122"/>
      <c r="AB29" s="122"/>
      <c r="AC29" s="169">
        <f t="shared" si="10"/>
        <v>0</v>
      </c>
      <c r="AD29" s="168"/>
      <c r="AE29" s="168"/>
      <c r="AF29" s="169">
        <f t="shared" si="11"/>
        <v>0</v>
      </c>
      <c r="AG29" s="122"/>
      <c r="AH29" s="122"/>
      <c r="AI29" s="169">
        <f t="shared" si="12"/>
        <v>0</v>
      </c>
      <c r="AJ29" s="168"/>
      <c r="AK29" s="168"/>
      <c r="AL29" s="169">
        <f t="shared" si="13"/>
        <v>0</v>
      </c>
      <c r="AM29" s="122"/>
      <c r="AN29" s="122"/>
      <c r="AO29" s="169">
        <f t="shared" si="14"/>
        <v>0</v>
      </c>
      <c r="AP29" s="122"/>
      <c r="AQ29" s="122"/>
      <c r="AR29" s="169">
        <f t="shared" si="15"/>
        <v>0</v>
      </c>
      <c r="AS29" s="169"/>
      <c r="AT29" s="169"/>
      <c r="AU29" s="169">
        <f t="shared" si="46"/>
        <v>0</v>
      </c>
      <c r="AV29" s="169"/>
      <c r="AW29" s="169"/>
      <c r="AX29" s="169"/>
      <c r="AY29" s="169"/>
      <c r="AZ29" s="169"/>
      <c r="BA29" s="169">
        <f t="shared" si="47"/>
        <v>0</v>
      </c>
      <c r="BB29" s="122"/>
      <c r="BC29" s="122"/>
      <c r="BD29" s="169">
        <f t="shared" si="19"/>
        <v>0</v>
      </c>
      <c r="BE29" s="122"/>
      <c r="BF29" s="122"/>
      <c r="BG29" s="169">
        <f t="shared" si="20"/>
        <v>0</v>
      </c>
      <c r="BH29" s="169"/>
      <c r="BI29" s="169"/>
      <c r="BJ29" s="107">
        <f t="shared" si="21"/>
        <v>0</v>
      </c>
      <c r="BK29" s="107"/>
      <c r="BL29" s="107"/>
      <c r="BM29" s="107"/>
      <c r="BN29" s="122">
        <v>2050000</v>
      </c>
      <c r="BO29" s="122">
        <v>1399500</v>
      </c>
      <c r="BP29" s="169">
        <f t="shared" si="23"/>
        <v>-650500</v>
      </c>
      <c r="BQ29" s="124">
        <f t="shared" si="24"/>
        <v>32812200</v>
      </c>
      <c r="BR29" s="124">
        <f t="shared" si="25"/>
        <v>27446200</v>
      </c>
      <c r="BS29" s="124">
        <f t="shared" si="26"/>
        <v>-5366000</v>
      </c>
      <c r="BT29" s="122"/>
      <c r="BU29" s="122"/>
      <c r="BV29" s="169">
        <f t="shared" si="27"/>
        <v>0</v>
      </c>
      <c r="BW29" s="170">
        <f t="shared" si="0"/>
        <v>0</v>
      </c>
      <c r="BX29" s="170">
        <f t="shared" si="1"/>
        <v>0</v>
      </c>
      <c r="BY29" s="170">
        <f t="shared" si="1"/>
        <v>0</v>
      </c>
      <c r="BZ29" s="170">
        <f t="shared" si="44"/>
        <v>32812200</v>
      </c>
      <c r="CA29" s="170">
        <f t="shared" si="45"/>
        <v>27446200</v>
      </c>
      <c r="CB29" s="170">
        <f t="shared" si="28"/>
        <v>-5366000</v>
      </c>
    </row>
    <row r="30" spans="1:80">
      <c r="A30" s="13">
        <v>23</v>
      </c>
      <c r="B30" s="1" t="s">
        <v>23</v>
      </c>
      <c r="C30" s="168">
        <v>27000000</v>
      </c>
      <c r="D30" s="168">
        <v>26999496</v>
      </c>
      <c r="E30" s="169">
        <f t="shared" si="2"/>
        <v>-504</v>
      </c>
      <c r="F30" s="168">
        <v>39400000</v>
      </c>
      <c r="G30" s="168">
        <v>31500000</v>
      </c>
      <c r="H30" s="169">
        <f t="shared" si="3"/>
        <v>-7900000</v>
      </c>
      <c r="I30" s="122">
        <v>4300000</v>
      </c>
      <c r="J30" s="122">
        <v>4116700</v>
      </c>
      <c r="K30" s="169">
        <f t="shared" si="4"/>
        <v>-183300</v>
      </c>
      <c r="L30" s="168">
        <v>5250000</v>
      </c>
      <c r="M30" s="168">
        <v>3500000</v>
      </c>
      <c r="N30" s="169">
        <f t="shared" si="5"/>
        <v>-1750000</v>
      </c>
      <c r="O30" s="122">
        <v>4291300</v>
      </c>
      <c r="P30" s="122">
        <v>3500000</v>
      </c>
      <c r="Q30" s="169">
        <f t="shared" si="6"/>
        <v>-791300</v>
      </c>
      <c r="R30" s="168">
        <v>3000000</v>
      </c>
      <c r="S30" s="168">
        <v>2456000</v>
      </c>
      <c r="T30" s="169">
        <f t="shared" si="7"/>
        <v>-544000</v>
      </c>
      <c r="U30" s="122"/>
      <c r="V30" s="122"/>
      <c r="W30" s="169">
        <f t="shared" si="8"/>
        <v>0</v>
      </c>
      <c r="X30" s="122"/>
      <c r="Y30" s="122"/>
      <c r="Z30" s="169">
        <f t="shared" si="9"/>
        <v>0</v>
      </c>
      <c r="AA30" s="122"/>
      <c r="AB30" s="122"/>
      <c r="AC30" s="169">
        <f t="shared" si="10"/>
        <v>0</v>
      </c>
      <c r="AD30" s="168"/>
      <c r="AE30" s="168"/>
      <c r="AF30" s="169">
        <f t="shared" si="11"/>
        <v>0</v>
      </c>
      <c r="AG30" s="122"/>
      <c r="AH30" s="122"/>
      <c r="AI30" s="169">
        <f t="shared" si="12"/>
        <v>0</v>
      </c>
      <c r="AJ30" s="168"/>
      <c r="AK30" s="168"/>
      <c r="AL30" s="169">
        <f t="shared" si="13"/>
        <v>0</v>
      </c>
      <c r="AM30" s="122"/>
      <c r="AN30" s="122"/>
      <c r="AO30" s="169">
        <f t="shared" si="14"/>
        <v>0</v>
      </c>
      <c r="AP30" s="122"/>
      <c r="AQ30" s="122"/>
      <c r="AR30" s="169">
        <f t="shared" si="15"/>
        <v>0</v>
      </c>
      <c r="AS30" s="169"/>
      <c r="AT30" s="169"/>
      <c r="AU30" s="169">
        <f t="shared" si="46"/>
        <v>0</v>
      </c>
      <c r="AV30" s="169"/>
      <c r="AW30" s="169"/>
      <c r="AX30" s="169"/>
      <c r="AY30" s="169"/>
      <c r="AZ30" s="169"/>
      <c r="BA30" s="169">
        <f t="shared" si="47"/>
        <v>0</v>
      </c>
      <c r="BB30" s="122"/>
      <c r="BC30" s="122"/>
      <c r="BD30" s="169">
        <f t="shared" si="19"/>
        <v>0</v>
      </c>
      <c r="BE30" s="122"/>
      <c r="BF30" s="122"/>
      <c r="BG30" s="169">
        <f t="shared" si="20"/>
        <v>0</v>
      </c>
      <c r="BH30" s="169"/>
      <c r="BI30" s="169"/>
      <c r="BJ30" s="107">
        <f t="shared" si="21"/>
        <v>0</v>
      </c>
      <c r="BK30" s="107"/>
      <c r="BL30" s="107"/>
      <c r="BM30" s="107"/>
      <c r="BN30" s="122">
        <v>3500000</v>
      </c>
      <c r="BO30" s="122">
        <v>3000000</v>
      </c>
      <c r="BP30" s="169">
        <f t="shared" si="23"/>
        <v>-500000</v>
      </c>
      <c r="BQ30" s="124">
        <f t="shared" si="24"/>
        <v>86741300</v>
      </c>
      <c r="BR30" s="124">
        <f t="shared" si="25"/>
        <v>75072196</v>
      </c>
      <c r="BS30" s="124">
        <f t="shared" si="26"/>
        <v>-11669104</v>
      </c>
      <c r="BT30" s="122"/>
      <c r="BU30" s="122"/>
      <c r="BV30" s="169">
        <f t="shared" si="27"/>
        <v>0</v>
      </c>
      <c r="BW30" s="170">
        <f t="shared" si="0"/>
        <v>0</v>
      </c>
      <c r="BX30" s="170">
        <f t="shared" si="1"/>
        <v>0</v>
      </c>
      <c r="BY30" s="170">
        <f t="shared" si="1"/>
        <v>0</v>
      </c>
      <c r="BZ30" s="170">
        <f t="shared" si="44"/>
        <v>86741300</v>
      </c>
      <c r="CA30" s="170">
        <f t="shared" si="45"/>
        <v>75072196</v>
      </c>
      <c r="CB30" s="170">
        <f t="shared" si="28"/>
        <v>-11669104</v>
      </c>
    </row>
    <row r="31" spans="1:80">
      <c r="A31" s="13">
        <v>24</v>
      </c>
      <c r="B31" s="1" t="s">
        <v>24</v>
      </c>
      <c r="C31" s="168">
        <v>7136000</v>
      </c>
      <c r="D31" s="168">
        <v>3063923</v>
      </c>
      <c r="E31" s="169">
        <f t="shared" si="2"/>
        <v>-4072077</v>
      </c>
      <c r="F31" s="168">
        <v>31160000</v>
      </c>
      <c r="G31" s="168">
        <v>15702080</v>
      </c>
      <c r="H31" s="169">
        <f t="shared" si="3"/>
        <v>-15457920</v>
      </c>
      <c r="I31" s="122">
        <v>1466400</v>
      </c>
      <c r="J31" s="122">
        <v>1606000</v>
      </c>
      <c r="K31" s="169">
        <f t="shared" si="4"/>
        <v>139600</v>
      </c>
      <c r="L31" s="168">
        <v>2340000</v>
      </c>
      <c r="M31" s="168">
        <v>1685934.24</v>
      </c>
      <c r="N31" s="169">
        <f t="shared" si="5"/>
        <v>-654065.76</v>
      </c>
      <c r="O31" s="122">
        <v>2226400</v>
      </c>
      <c r="P31" s="122">
        <v>730950</v>
      </c>
      <c r="Q31" s="169">
        <f t="shared" si="6"/>
        <v>-1495450</v>
      </c>
      <c r="R31" s="168">
        <v>2500000</v>
      </c>
      <c r="S31" s="168">
        <v>2427675</v>
      </c>
      <c r="T31" s="169">
        <f t="shared" si="7"/>
        <v>-72325</v>
      </c>
      <c r="U31" s="122"/>
      <c r="V31" s="122"/>
      <c r="W31" s="169">
        <f t="shared" si="8"/>
        <v>0</v>
      </c>
      <c r="X31" s="122"/>
      <c r="Y31" s="122"/>
      <c r="Z31" s="169">
        <f t="shared" si="9"/>
        <v>0</v>
      </c>
      <c r="AA31" s="122"/>
      <c r="AB31" s="122"/>
      <c r="AC31" s="169">
        <f t="shared" si="10"/>
        <v>0</v>
      </c>
      <c r="AD31" s="168"/>
      <c r="AE31" s="168"/>
      <c r="AF31" s="169">
        <f t="shared" si="11"/>
        <v>0</v>
      </c>
      <c r="AG31" s="122"/>
      <c r="AH31" s="122"/>
      <c r="AI31" s="169">
        <f t="shared" si="12"/>
        <v>0</v>
      </c>
      <c r="AJ31" s="168"/>
      <c r="AK31" s="168"/>
      <c r="AL31" s="169">
        <f t="shared" si="13"/>
        <v>0</v>
      </c>
      <c r="AM31" s="122"/>
      <c r="AN31" s="122"/>
      <c r="AO31" s="169">
        <f t="shared" si="14"/>
        <v>0</v>
      </c>
      <c r="AP31" s="122"/>
      <c r="AQ31" s="122"/>
      <c r="AR31" s="169">
        <f t="shared" si="15"/>
        <v>0</v>
      </c>
      <c r="AS31" s="169"/>
      <c r="AT31" s="169"/>
      <c r="AU31" s="169">
        <f t="shared" si="46"/>
        <v>0</v>
      </c>
      <c r="AV31" s="169"/>
      <c r="AW31" s="169"/>
      <c r="AX31" s="169"/>
      <c r="AY31" s="169"/>
      <c r="AZ31" s="169"/>
      <c r="BA31" s="169">
        <f t="shared" si="47"/>
        <v>0</v>
      </c>
      <c r="BB31" s="122"/>
      <c r="BC31" s="122"/>
      <c r="BD31" s="169">
        <f t="shared" si="19"/>
        <v>0</v>
      </c>
      <c r="BE31" s="122"/>
      <c r="BF31" s="122"/>
      <c r="BG31" s="169">
        <f t="shared" si="20"/>
        <v>0</v>
      </c>
      <c r="BH31" s="169"/>
      <c r="BI31" s="169"/>
      <c r="BJ31" s="107">
        <f t="shared" si="21"/>
        <v>0</v>
      </c>
      <c r="BK31" s="107"/>
      <c r="BL31" s="107"/>
      <c r="BM31" s="107"/>
      <c r="BN31" s="122">
        <v>2600000</v>
      </c>
      <c r="BO31" s="122">
        <v>1913600</v>
      </c>
      <c r="BP31" s="169">
        <f t="shared" si="23"/>
        <v>-686400</v>
      </c>
      <c r="BQ31" s="124">
        <f t="shared" si="24"/>
        <v>49428800</v>
      </c>
      <c r="BR31" s="124">
        <f t="shared" si="25"/>
        <v>27130162.239999998</v>
      </c>
      <c r="BS31" s="124">
        <f t="shared" si="26"/>
        <v>-22298637.760000002</v>
      </c>
      <c r="BT31" s="122"/>
      <c r="BU31" s="122"/>
      <c r="BV31" s="169">
        <f t="shared" si="27"/>
        <v>0</v>
      </c>
      <c r="BW31" s="170">
        <f t="shared" si="0"/>
        <v>0</v>
      </c>
      <c r="BX31" s="170">
        <f t="shared" si="1"/>
        <v>0</v>
      </c>
      <c r="BY31" s="170">
        <f t="shared" si="1"/>
        <v>0</v>
      </c>
      <c r="BZ31" s="170">
        <f t="shared" si="44"/>
        <v>49428800</v>
      </c>
      <c r="CA31" s="170">
        <f t="shared" si="45"/>
        <v>27130162.239999998</v>
      </c>
      <c r="CB31" s="170">
        <f t="shared" si="28"/>
        <v>-22298637.760000002</v>
      </c>
    </row>
    <row r="32" spans="1:80">
      <c r="A32" s="13">
        <v>25</v>
      </c>
      <c r="B32" s="1" t="s">
        <v>25</v>
      </c>
      <c r="C32" s="168"/>
      <c r="D32" s="168">
        <v>0</v>
      </c>
      <c r="E32" s="169">
        <f t="shared" si="2"/>
        <v>0</v>
      </c>
      <c r="F32" s="168"/>
      <c r="G32" s="168">
        <v>0</v>
      </c>
      <c r="H32" s="169">
        <f t="shared" si="3"/>
        <v>0</v>
      </c>
      <c r="I32" s="122"/>
      <c r="J32" s="122"/>
      <c r="K32" s="169">
        <f t="shared" si="4"/>
        <v>0</v>
      </c>
      <c r="L32" s="168"/>
      <c r="M32" s="168">
        <v>0</v>
      </c>
      <c r="N32" s="169">
        <f t="shared" si="5"/>
        <v>0</v>
      </c>
      <c r="O32" s="122"/>
      <c r="P32" s="122"/>
      <c r="Q32" s="169">
        <f t="shared" si="6"/>
        <v>0</v>
      </c>
      <c r="R32" s="168"/>
      <c r="S32" s="168"/>
      <c r="T32" s="169">
        <f t="shared" si="7"/>
        <v>0</v>
      </c>
      <c r="U32" s="122"/>
      <c r="V32" s="122"/>
      <c r="W32" s="169">
        <f t="shared" si="8"/>
        <v>0</v>
      </c>
      <c r="X32" s="122"/>
      <c r="Y32" s="122"/>
      <c r="Z32" s="169">
        <f t="shared" si="9"/>
        <v>0</v>
      </c>
      <c r="AA32" s="122"/>
      <c r="AB32" s="122"/>
      <c r="AC32" s="169">
        <f t="shared" si="10"/>
        <v>0</v>
      </c>
      <c r="AD32" s="168"/>
      <c r="AE32" s="168"/>
      <c r="AF32" s="169">
        <f t="shared" si="11"/>
        <v>0</v>
      </c>
      <c r="AG32" s="122"/>
      <c r="AH32" s="122"/>
      <c r="AI32" s="169">
        <f t="shared" si="12"/>
        <v>0</v>
      </c>
      <c r="AJ32" s="168"/>
      <c r="AK32" s="168"/>
      <c r="AL32" s="169">
        <f t="shared" si="13"/>
        <v>0</v>
      </c>
      <c r="AM32" s="122"/>
      <c r="AN32" s="122"/>
      <c r="AO32" s="169">
        <f t="shared" si="14"/>
        <v>0</v>
      </c>
      <c r="AP32" s="122"/>
      <c r="AQ32" s="122"/>
      <c r="AR32" s="169">
        <f t="shared" si="15"/>
        <v>0</v>
      </c>
      <c r="AS32" s="169"/>
      <c r="AT32" s="169"/>
      <c r="AU32" s="169">
        <f t="shared" si="46"/>
        <v>0</v>
      </c>
      <c r="AV32" s="169"/>
      <c r="AW32" s="169"/>
      <c r="AX32" s="169"/>
      <c r="AY32" s="169"/>
      <c r="AZ32" s="169"/>
      <c r="BA32" s="169">
        <f t="shared" si="47"/>
        <v>0</v>
      </c>
      <c r="BB32" s="122"/>
      <c r="BC32" s="122"/>
      <c r="BD32" s="169">
        <f t="shared" si="19"/>
        <v>0</v>
      </c>
      <c r="BE32" s="122"/>
      <c r="BF32" s="122"/>
      <c r="BG32" s="169">
        <f t="shared" si="20"/>
        <v>0</v>
      </c>
      <c r="BH32" s="169"/>
      <c r="BI32" s="169"/>
      <c r="BJ32" s="107">
        <f t="shared" si="21"/>
        <v>0</v>
      </c>
      <c r="BK32" s="107"/>
      <c r="BL32" s="107"/>
      <c r="BM32" s="107"/>
      <c r="BN32" s="122"/>
      <c r="BO32" s="122"/>
      <c r="BP32" s="169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69">
        <f t="shared" si="27"/>
        <v>0</v>
      </c>
      <c r="BW32" s="170">
        <f t="shared" si="0"/>
        <v>0</v>
      </c>
      <c r="BX32" s="170">
        <f t="shared" si="1"/>
        <v>0</v>
      </c>
      <c r="BY32" s="170">
        <f t="shared" si="1"/>
        <v>0</v>
      </c>
      <c r="BZ32" s="170">
        <f t="shared" si="44"/>
        <v>0</v>
      </c>
      <c r="CA32" s="170">
        <f t="shared" si="45"/>
        <v>0</v>
      </c>
      <c r="CB32" s="170">
        <f t="shared" si="28"/>
        <v>0</v>
      </c>
    </row>
    <row r="33" spans="1:80">
      <c r="A33" s="13">
        <v>26</v>
      </c>
      <c r="B33" s="1" t="s">
        <v>26</v>
      </c>
      <c r="C33" s="168">
        <v>180000</v>
      </c>
      <c r="D33" s="168">
        <v>0</v>
      </c>
      <c r="E33" s="169">
        <f t="shared" si="2"/>
        <v>-180000</v>
      </c>
      <c r="F33" s="168">
        <v>1240000</v>
      </c>
      <c r="G33" s="168">
        <v>0</v>
      </c>
      <c r="H33" s="169">
        <f t="shared" si="3"/>
        <v>-1240000</v>
      </c>
      <c r="I33" s="122">
        <v>384000</v>
      </c>
      <c r="J33" s="122">
        <v>0</v>
      </c>
      <c r="K33" s="169">
        <f t="shared" si="4"/>
        <v>-384000</v>
      </c>
      <c r="L33" s="168">
        <v>120000</v>
      </c>
      <c r="M33" s="168">
        <v>0</v>
      </c>
      <c r="N33" s="169">
        <f t="shared" si="5"/>
        <v>-120000</v>
      </c>
      <c r="O33" s="122">
        <v>120000</v>
      </c>
      <c r="P33" s="122">
        <v>120000</v>
      </c>
      <c r="Q33" s="169">
        <f t="shared" si="6"/>
        <v>0</v>
      </c>
      <c r="R33" s="168"/>
      <c r="S33" s="168"/>
      <c r="T33" s="169">
        <f t="shared" si="7"/>
        <v>0</v>
      </c>
      <c r="U33" s="122"/>
      <c r="V33" s="122"/>
      <c r="W33" s="169">
        <f t="shared" si="8"/>
        <v>0</v>
      </c>
      <c r="X33" s="122"/>
      <c r="Y33" s="122"/>
      <c r="Z33" s="169">
        <f t="shared" si="9"/>
        <v>0</v>
      </c>
      <c r="AA33" s="122"/>
      <c r="AB33" s="122"/>
      <c r="AC33" s="169">
        <f t="shared" si="10"/>
        <v>0</v>
      </c>
      <c r="AD33" s="168"/>
      <c r="AE33" s="168"/>
      <c r="AF33" s="169">
        <f t="shared" si="11"/>
        <v>0</v>
      </c>
      <c r="AG33" s="122"/>
      <c r="AH33" s="122"/>
      <c r="AI33" s="169">
        <f t="shared" si="12"/>
        <v>0</v>
      </c>
      <c r="AJ33" s="168"/>
      <c r="AK33" s="168"/>
      <c r="AL33" s="169">
        <f t="shared" si="13"/>
        <v>0</v>
      </c>
      <c r="AM33" s="122"/>
      <c r="AN33" s="122"/>
      <c r="AO33" s="169">
        <f t="shared" si="14"/>
        <v>0</v>
      </c>
      <c r="AP33" s="122"/>
      <c r="AQ33" s="122"/>
      <c r="AR33" s="169">
        <f t="shared" si="15"/>
        <v>0</v>
      </c>
      <c r="AS33" s="169"/>
      <c r="AT33" s="169"/>
      <c r="AU33" s="169">
        <f t="shared" si="46"/>
        <v>0</v>
      </c>
      <c r="AV33" s="169"/>
      <c r="AW33" s="169"/>
      <c r="AX33" s="169"/>
      <c r="AY33" s="169"/>
      <c r="AZ33" s="169"/>
      <c r="BA33" s="169">
        <f t="shared" si="47"/>
        <v>0</v>
      </c>
      <c r="BB33" s="122"/>
      <c r="BC33" s="122"/>
      <c r="BD33" s="169">
        <f t="shared" si="19"/>
        <v>0</v>
      </c>
      <c r="BE33" s="122"/>
      <c r="BF33" s="122"/>
      <c r="BG33" s="169">
        <f t="shared" si="20"/>
        <v>0</v>
      </c>
      <c r="BH33" s="169"/>
      <c r="BI33" s="169"/>
      <c r="BJ33" s="107">
        <f t="shared" si="21"/>
        <v>0</v>
      </c>
      <c r="BK33" s="107"/>
      <c r="BL33" s="107"/>
      <c r="BM33" s="107"/>
      <c r="BN33" s="122"/>
      <c r="BO33" s="122"/>
      <c r="BP33" s="169">
        <f t="shared" si="23"/>
        <v>0</v>
      </c>
      <c r="BQ33" s="124">
        <f t="shared" si="24"/>
        <v>2044000</v>
      </c>
      <c r="BR33" s="124">
        <f t="shared" si="25"/>
        <v>120000</v>
      </c>
      <c r="BS33" s="124">
        <f t="shared" si="26"/>
        <v>-1924000</v>
      </c>
      <c r="BT33" s="122"/>
      <c r="BU33" s="122"/>
      <c r="BV33" s="169">
        <f t="shared" si="27"/>
        <v>0</v>
      </c>
      <c r="BW33" s="170">
        <f t="shared" si="0"/>
        <v>0</v>
      </c>
      <c r="BX33" s="170">
        <f t="shared" si="1"/>
        <v>0</v>
      </c>
      <c r="BY33" s="170">
        <f t="shared" si="1"/>
        <v>0</v>
      </c>
      <c r="BZ33" s="170">
        <f t="shared" si="44"/>
        <v>2044000</v>
      </c>
      <c r="CA33" s="170">
        <f t="shared" si="45"/>
        <v>120000</v>
      </c>
      <c r="CB33" s="170">
        <f t="shared" si="28"/>
        <v>-1924000</v>
      </c>
    </row>
    <row r="34" spans="1:80">
      <c r="A34" s="13">
        <v>27</v>
      </c>
      <c r="B34" s="1" t="s">
        <v>27</v>
      </c>
      <c r="C34" s="168">
        <v>6680000</v>
      </c>
      <c r="D34" s="168">
        <v>5303752</v>
      </c>
      <c r="E34" s="169">
        <f t="shared" si="2"/>
        <v>-1376248</v>
      </c>
      <c r="F34" s="168">
        <v>20640000</v>
      </c>
      <c r="G34" s="168">
        <v>17114740</v>
      </c>
      <c r="H34" s="169">
        <f t="shared" si="3"/>
        <v>-3525260</v>
      </c>
      <c r="I34" s="122">
        <v>21480800</v>
      </c>
      <c r="J34" s="122">
        <v>16332102</v>
      </c>
      <c r="K34" s="169">
        <f t="shared" si="4"/>
        <v>-5148698</v>
      </c>
      <c r="L34" s="168">
        <v>900000</v>
      </c>
      <c r="M34" s="168">
        <v>197300</v>
      </c>
      <c r="N34" s="169">
        <f t="shared" si="5"/>
        <v>-702700</v>
      </c>
      <c r="O34" s="122">
        <v>200000</v>
      </c>
      <c r="P34" s="122">
        <v>222800</v>
      </c>
      <c r="Q34" s="169">
        <f t="shared" si="6"/>
        <v>22800</v>
      </c>
      <c r="R34" s="168">
        <v>350000</v>
      </c>
      <c r="S34" s="168">
        <v>475368</v>
      </c>
      <c r="T34" s="169">
        <f t="shared" si="7"/>
        <v>125368</v>
      </c>
      <c r="U34" s="122"/>
      <c r="V34" s="122"/>
      <c r="W34" s="169">
        <f t="shared" si="8"/>
        <v>0</v>
      </c>
      <c r="X34" s="122"/>
      <c r="Y34" s="122"/>
      <c r="Z34" s="169">
        <f t="shared" si="9"/>
        <v>0</v>
      </c>
      <c r="AA34" s="122"/>
      <c r="AB34" s="122"/>
      <c r="AC34" s="169">
        <f t="shared" si="10"/>
        <v>0</v>
      </c>
      <c r="AD34" s="168"/>
      <c r="AE34" s="168"/>
      <c r="AF34" s="169">
        <f t="shared" si="11"/>
        <v>0</v>
      </c>
      <c r="AG34" s="122"/>
      <c r="AH34" s="122"/>
      <c r="AI34" s="169">
        <f t="shared" si="12"/>
        <v>0</v>
      </c>
      <c r="AJ34" s="168"/>
      <c r="AK34" s="168"/>
      <c r="AL34" s="169">
        <f t="shared" si="13"/>
        <v>0</v>
      </c>
      <c r="AM34" s="122"/>
      <c r="AN34" s="122"/>
      <c r="AO34" s="169">
        <f t="shared" si="14"/>
        <v>0</v>
      </c>
      <c r="AP34" s="122"/>
      <c r="AQ34" s="122"/>
      <c r="AR34" s="169">
        <f t="shared" si="15"/>
        <v>0</v>
      </c>
      <c r="AS34" s="169"/>
      <c r="AT34" s="169"/>
      <c r="AU34" s="169">
        <f t="shared" si="46"/>
        <v>0</v>
      </c>
      <c r="AV34" s="169"/>
      <c r="AW34" s="169"/>
      <c r="AX34" s="169"/>
      <c r="AY34" s="169"/>
      <c r="AZ34" s="169"/>
      <c r="BA34" s="169">
        <f t="shared" si="47"/>
        <v>0</v>
      </c>
      <c r="BB34" s="122"/>
      <c r="BC34" s="122"/>
      <c r="BD34" s="169">
        <f t="shared" si="19"/>
        <v>0</v>
      </c>
      <c r="BE34" s="122"/>
      <c r="BF34" s="122"/>
      <c r="BG34" s="169">
        <f t="shared" si="20"/>
        <v>0</v>
      </c>
      <c r="BH34" s="169"/>
      <c r="BI34" s="169"/>
      <c r="BJ34" s="107">
        <f t="shared" si="21"/>
        <v>0</v>
      </c>
      <c r="BK34" s="107"/>
      <c r="BL34" s="107"/>
      <c r="BM34" s="107"/>
      <c r="BN34" s="122">
        <v>800000</v>
      </c>
      <c r="BO34" s="122">
        <v>399000</v>
      </c>
      <c r="BP34" s="169">
        <f t="shared" si="23"/>
        <v>-401000</v>
      </c>
      <c r="BQ34" s="88">
        <f t="shared" si="24"/>
        <v>51050800</v>
      </c>
      <c r="BR34" s="88">
        <f t="shared" si="25"/>
        <v>40045062</v>
      </c>
      <c r="BS34" s="88">
        <f t="shared" si="26"/>
        <v>-11005738</v>
      </c>
      <c r="BT34" s="122"/>
      <c r="BU34" s="122"/>
      <c r="BV34" s="169">
        <f t="shared" si="27"/>
        <v>0</v>
      </c>
      <c r="BW34" s="170">
        <f t="shared" si="0"/>
        <v>0</v>
      </c>
      <c r="BX34" s="170">
        <f t="shared" si="1"/>
        <v>0</v>
      </c>
      <c r="BY34" s="170">
        <f t="shared" si="1"/>
        <v>0</v>
      </c>
      <c r="BZ34" s="170">
        <f t="shared" si="44"/>
        <v>51050800</v>
      </c>
      <c r="CA34" s="170">
        <f t="shared" si="45"/>
        <v>40045062</v>
      </c>
      <c r="CB34" s="170">
        <f t="shared" si="28"/>
        <v>-11005738</v>
      </c>
    </row>
    <row r="35" spans="1:80" s="171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0">
        <f t="shared" si="2"/>
        <v>0</v>
      </c>
      <c r="F35" s="135">
        <f>SUM(F36:F38)</f>
        <v>0</v>
      </c>
      <c r="G35" s="135">
        <f>SUM(G36:G38)</f>
        <v>0</v>
      </c>
      <c r="H35" s="160">
        <f t="shared" si="3"/>
        <v>0</v>
      </c>
      <c r="I35" s="86">
        <f>SUM(I36:I38)</f>
        <v>3693800</v>
      </c>
      <c r="J35" s="86">
        <f>SUM(J36:J38)</f>
        <v>3693800</v>
      </c>
      <c r="K35" s="160">
        <f t="shared" si="4"/>
        <v>0</v>
      </c>
      <c r="L35" s="135">
        <f>SUM(L36:L38)</f>
        <v>0</v>
      </c>
      <c r="M35" s="135">
        <f>SUM(M36:M38)</f>
        <v>0</v>
      </c>
      <c r="N35" s="160">
        <f t="shared" si="5"/>
        <v>0</v>
      </c>
      <c r="O35" s="86">
        <f>SUM(O36:O38)</f>
        <v>0</v>
      </c>
      <c r="P35" s="86">
        <f>SUM(P36:P38)</f>
        <v>0</v>
      </c>
      <c r="Q35" s="160">
        <f t="shared" si="6"/>
        <v>0</v>
      </c>
      <c r="R35" s="135">
        <f>SUM(R36:R38)</f>
        <v>0</v>
      </c>
      <c r="S35" s="135">
        <f>SUM(S36:S38)</f>
        <v>0</v>
      </c>
      <c r="T35" s="160">
        <f t="shared" si="7"/>
        <v>0</v>
      </c>
      <c r="U35" s="86">
        <f>SUM(U36:U38)</f>
        <v>0</v>
      </c>
      <c r="V35" s="86">
        <f>SUM(V36:V38)</f>
        <v>0</v>
      </c>
      <c r="W35" s="160">
        <f t="shared" si="8"/>
        <v>0</v>
      </c>
      <c r="X35" s="86">
        <f>SUM(X36:X38)</f>
        <v>0</v>
      </c>
      <c r="Y35" s="86">
        <f>SUM(Y36:Y38)</f>
        <v>0</v>
      </c>
      <c r="Z35" s="160">
        <f t="shared" si="9"/>
        <v>0</v>
      </c>
      <c r="AA35" s="86">
        <f>SUM(AA36:AA38)</f>
        <v>292500000</v>
      </c>
      <c r="AB35" s="86">
        <f>SUM(AB36:AB38)</f>
        <v>195000000</v>
      </c>
      <c r="AC35" s="160">
        <f t="shared" si="10"/>
        <v>-97500000</v>
      </c>
      <c r="AD35" s="135">
        <f>SUM(AD36:AD38)</f>
        <v>0</v>
      </c>
      <c r="AE35" s="135">
        <f>SUM(AE36:AE38)</f>
        <v>0</v>
      </c>
      <c r="AF35" s="160">
        <f t="shared" si="11"/>
        <v>0</v>
      </c>
      <c r="AG35" s="86">
        <f>SUM(AG36:AG38)</f>
        <v>0</v>
      </c>
      <c r="AH35" s="86">
        <f>SUM(AH36:AH38)</f>
        <v>0</v>
      </c>
      <c r="AI35" s="160">
        <f t="shared" si="12"/>
        <v>0</v>
      </c>
      <c r="AJ35" s="135">
        <f>SUM(AJ36:AJ38)</f>
        <v>0</v>
      </c>
      <c r="AK35" s="135">
        <f>SUM(AK36:AK38)</f>
        <v>0</v>
      </c>
      <c r="AL35" s="160">
        <f t="shared" si="13"/>
        <v>0</v>
      </c>
      <c r="AM35" s="86">
        <f>SUM(AM36:AM38)</f>
        <v>0</v>
      </c>
      <c r="AN35" s="86">
        <f>SUM(AN36:AN38)</f>
        <v>0</v>
      </c>
      <c r="AO35" s="160">
        <f t="shared" si="14"/>
        <v>0</v>
      </c>
      <c r="AP35" s="86">
        <f>SUM(AP36:AP38)</f>
        <v>0</v>
      </c>
      <c r="AQ35" s="86">
        <f>SUM(AQ36:AQ38)</f>
        <v>0</v>
      </c>
      <c r="AR35" s="160">
        <f t="shared" si="15"/>
        <v>0</v>
      </c>
      <c r="AS35" s="160"/>
      <c r="AT35" s="160"/>
      <c r="AU35" s="160">
        <f t="shared" si="46"/>
        <v>0</v>
      </c>
      <c r="AV35" s="160"/>
      <c r="AW35" s="160"/>
      <c r="AX35" s="160"/>
      <c r="AY35" s="160"/>
      <c r="AZ35" s="160"/>
      <c r="BA35" s="160">
        <f t="shared" si="47"/>
        <v>0</v>
      </c>
      <c r="BB35" s="86">
        <f>SUM(BB36:BB38)</f>
        <v>0</v>
      </c>
      <c r="BC35" s="86">
        <f>SUM(BC36:BC38)</f>
        <v>0</v>
      </c>
      <c r="BD35" s="160">
        <f t="shared" si="19"/>
        <v>0</v>
      </c>
      <c r="BE35" s="86">
        <f>SUM(BE36:BE38)</f>
        <v>0</v>
      </c>
      <c r="BF35" s="86">
        <f>SUM(BF36:BF38)</f>
        <v>0</v>
      </c>
      <c r="BG35" s="160">
        <f t="shared" si="20"/>
        <v>0</v>
      </c>
      <c r="BH35" s="86">
        <f>SUM(BH36:BH38)</f>
        <v>0</v>
      </c>
      <c r="BI35" s="86">
        <f>SUM(BI36:BI38)</f>
        <v>0</v>
      </c>
      <c r="BJ35" s="160">
        <f t="shared" si="21"/>
        <v>0</v>
      </c>
      <c r="BK35" s="160"/>
      <c r="BL35" s="160"/>
      <c r="BM35" s="160"/>
      <c r="BN35" s="86">
        <f>SUM(BN36:BN38)</f>
        <v>0</v>
      </c>
      <c r="BO35" s="86">
        <f>SUM(BO36:BO38)</f>
        <v>0</v>
      </c>
      <c r="BP35" s="160">
        <f t="shared" si="23"/>
        <v>0</v>
      </c>
      <c r="BQ35" s="88">
        <f t="shared" si="24"/>
        <v>296193800</v>
      </c>
      <c r="BR35" s="88">
        <f t="shared" si="25"/>
        <v>198693800</v>
      </c>
      <c r="BS35" s="88">
        <f t="shared" si="26"/>
        <v>-97500000</v>
      </c>
      <c r="BT35" s="86">
        <f>SUM(BT36:BT38)</f>
        <v>0</v>
      </c>
      <c r="BU35" s="86">
        <f>SUM(BU36:BU38)</f>
        <v>0</v>
      </c>
      <c r="BV35" s="160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296193800</v>
      </c>
      <c r="CA35" s="88">
        <f t="shared" si="45"/>
        <v>198693800</v>
      </c>
      <c r="CB35" s="88">
        <f t="shared" si="28"/>
        <v>-97500000</v>
      </c>
    </row>
    <row r="36" spans="1:80">
      <c r="A36" s="13">
        <v>29</v>
      </c>
      <c r="B36" s="15" t="s">
        <v>28</v>
      </c>
      <c r="C36" s="168"/>
      <c r="D36" s="168"/>
      <c r="E36" s="169">
        <f t="shared" si="2"/>
        <v>0</v>
      </c>
      <c r="F36" s="168"/>
      <c r="G36" s="168"/>
      <c r="H36" s="169">
        <f t="shared" si="3"/>
        <v>0</v>
      </c>
      <c r="I36" s="122"/>
      <c r="J36" s="122"/>
      <c r="K36" s="169">
        <f t="shared" si="4"/>
        <v>0</v>
      </c>
      <c r="L36" s="168"/>
      <c r="M36" s="168"/>
      <c r="N36" s="169">
        <f t="shared" si="5"/>
        <v>0</v>
      </c>
      <c r="O36" s="122"/>
      <c r="P36" s="122"/>
      <c r="Q36" s="169">
        <f t="shared" si="6"/>
        <v>0</v>
      </c>
      <c r="R36" s="168"/>
      <c r="S36" s="168"/>
      <c r="T36" s="169">
        <f t="shared" si="7"/>
        <v>0</v>
      </c>
      <c r="U36" s="122"/>
      <c r="V36" s="122"/>
      <c r="W36" s="169">
        <f t="shared" si="8"/>
        <v>0</v>
      </c>
      <c r="X36" s="122"/>
      <c r="Y36" s="122"/>
      <c r="Z36" s="169">
        <f t="shared" si="9"/>
        <v>0</v>
      </c>
      <c r="AA36" s="122">
        <v>292500000</v>
      </c>
      <c r="AB36" s="122">
        <v>195000000</v>
      </c>
      <c r="AC36" s="169">
        <f t="shared" si="10"/>
        <v>-97500000</v>
      </c>
      <c r="AD36" s="168"/>
      <c r="AE36" s="168"/>
      <c r="AF36" s="169">
        <f t="shared" si="11"/>
        <v>0</v>
      </c>
      <c r="AG36" s="122"/>
      <c r="AH36" s="122"/>
      <c r="AI36" s="169">
        <f t="shared" si="12"/>
        <v>0</v>
      </c>
      <c r="AJ36" s="168"/>
      <c r="AK36" s="168"/>
      <c r="AL36" s="169">
        <f t="shared" si="13"/>
        <v>0</v>
      </c>
      <c r="AM36" s="122"/>
      <c r="AN36" s="122"/>
      <c r="AO36" s="169">
        <f t="shared" si="14"/>
        <v>0</v>
      </c>
      <c r="AP36" s="122"/>
      <c r="AQ36" s="122"/>
      <c r="AR36" s="169">
        <f t="shared" si="15"/>
        <v>0</v>
      </c>
      <c r="AS36" s="169"/>
      <c r="AT36" s="169"/>
      <c r="AU36" s="169">
        <f t="shared" si="46"/>
        <v>0</v>
      </c>
      <c r="AV36" s="169"/>
      <c r="AW36" s="169"/>
      <c r="AX36" s="169"/>
      <c r="AY36" s="169"/>
      <c r="AZ36" s="169"/>
      <c r="BA36" s="169">
        <f t="shared" si="47"/>
        <v>0</v>
      </c>
      <c r="BB36" s="122"/>
      <c r="BC36" s="122"/>
      <c r="BD36" s="169">
        <f t="shared" si="19"/>
        <v>0</v>
      </c>
      <c r="BE36" s="122"/>
      <c r="BF36" s="122"/>
      <c r="BG36" s="169">
        <f t="shared" si="20"/>
        <v>0</v>
      </c>
      <c r="BH36" s="169"/>
      <c r="BI36" s="169"/>
      <c r="BJ36" s="107">
        <f t="shared" si="21"/>
        <v>0</v>
      </c>
      <c r="BK36" s="107"/>
      <c r="BL36" s="107"/>
      <c r="BM36" s="107"/>
      <c r="BN36" s="122"/>
      <c r="BO36" s="122"/>
      <c r="BP36" s="169">
        <f t="shared" si="23"/>
        <v>0</v>
      </c>
      <c r="BQ36" s="124">
        <f t="shared" si="24"/>
        <v>292500000</v>
      </c>
      <c r="BR36" s="124">
        <f t="shared" si="25"/>
        <v>195000000</v>
      </c>
      <c r="BS36" s="124">
        <f t="shared" si="26"/>
        <v>-97500000</v>
      </c>
      <c r="BT36" s="122"/>
      <c r="BU36" s="122"/>
      <c r="BV36" s="169">
        <f t="shared" si="27"/>
        <v>0</v>
      </c>
      <c r="BW36" s="170">
        <f t="shared" si="0"/>
        <v>0</v>
      </c>
      <c r="BX36" s="170">
        <f t="shared" si="1"/>
        <v>0</v>
      </c>
      <c r="BY36" s="170">
        <f t="shared" si="1"/>
        <v>0</v>
      </c>
      <c r="BZ36" s="170">
        <f t="shared" si="44"/>
        <v>292500000</v>
      </c>
      <c r="CA36" s="170">
        <f t="shared" si="45"/>
        <v>195000000</v>
      </c>
      <c r="CB36" s="170">
        <f t="shared" si="28"/>
        <v>-97500000</v>
      </c>
    </row>
    <row r="37" spans="1:80">
      <c r="A37" s="13">
        <v>30</v>
      </c>
      <c r="B37" s="15" t="s">
        <v>29</v>
      </c>
      <c r="C37" s="168"/>
      <c r="D37" s="168"/>
      <c r="E37" s="169">
        <f t="shared" si="2"/>
        <v>0</v>
      </c>
      <c r="F37" s="168"/>
      <c r="G37" s="168"/>
      <c r="H37" s="169">
        <f t="shared" si="3"/>
        <v>0</v>
      </c>
      <c r="I37" s="122"/>
      <c r="J37" s="122"/>
      <c r="K37" s="169">
        <f t="shared" si="4"/>
        <v>0</v>
      </c>
      <c r="L37" s="168"/>
      <c r="M37" s="168"/>
      <c r="N37" s="169">
        <f t="shared" si="5"/>
        <v>0</v>
      </c>
      <c r="O37" s="122"/>
      <c r="P37" s="122"/>
      <c r="Q37" s="169">
        <f t="shared" si="6"/>
        <v>0</v>
      </c>
      <c r="R37" s="168"/>
      <c r="S37" s="168"/>
      <c r="T37" s="169">
        <f t="shared" si="7"/>
        <v>0</v>
      </c>
      <c r="U37" s="122"/>
      <c r="V37" s="122"/>
      <c r="W37" s="169">
        <f t="shared" si="8"/>
        <v>0</v>
      </c>
      <c r="X37" s="122"/>
      <c r="Y37" s="122"/>
      <c r="Z37" s="169">
        <f t="shared" si="9"/>
        <v>0</v>
      </c>
      <c r="AA37" s="122"/>
      <c r="AB37" s="122"/>
      <c r="AC37" s="169">
        <f t="shared" si="10"/>
        <v>0</v>
      </c>
      <c r="AD37" s="168"/>
      <c r="AE37" s="168"/>
      <c r="AF37" s="169">
        <f t="shared" si="11"/>
        <v>0</v>
      </c>
      <c r="AG37" s="122"/>
      <c r="AH37" s="122"/>
      <c r="AI37" s="169">
        <f t="shared" si="12"/>
        <v>0</v>
      </c>
      <c r="AJ37" s="168"/>
      <c r="AK37" s="168"/>
      <c r="AL37" s="169">
        <f t="shared" si="13"/>
        <v>0</v>
      </c>
      <c r="AM37" s="122"/>
      <c r="AN37" s="122"/>
      <c r="AO37" s="169">
        <f t="shared" si="14"/>
        <v>0</v>
      </c>
      <c r="AP37" s="122"/>
      <c r="AQ37" s="122"/>
      <c r="AR37" s="169">
        <f t="shared" si="15"/>
        <v>0</v>
      </c>
      <c r="AS37" s="169"/>
      <c r="AT37" s="169"/>
      <c r="AU37" s="169">
        <f t="shared" si="46"/>
        <v>0</v>
      </c>
      <c r="AV37" s="169"/>
      <c r="AW37" s="169"/>
      <c r="AX37" s="169"/>
      <c r="AY37" s="169"/>
      <c r="AZ37" s="169"/>
      <c r="BA37" s="169">
        <f t="shared" si="47"/>
        <v>0</v>
      </c>
      <c r="BB37" s="122"/>
      <c r="BC37" s="122"/>
      <c r="BD37" s="169">
        <f t="shared" si="19"/>
        <v>0</v>
      </c>
      <c r="BE37" s="122"/>
      <c r="BF37" s="122"/>
      <c r="BG37" s="169">
        <f t="shared" si="20"/>
        <v>0</v>
      </c>
      <c r="BH37" s="169"/>
      <c r="BI37" s="169"/>
      <c r="BJ37" s="107">
        <f t="shared" si="21"/>
        <v>0</v>
      </c>
      <c r="BK37" s="107"/>
      <c r="BL37" s="107"/>
      <c r="BM37" s="107"/>
      <c r="BN37" s="122"/>
      <c r="BO37" s="122"/>
      <c r="BP37" s="169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69">
        <f t="shared" si="27"/>
        <v>0</v>
      </c>
      <c r="BW37" s="170">
        <f t="shared" si="0"/>
        <v>0</v>
      </c>
      <c r="BX37" s="170">
        <f t="shared" si="1"/>
        <v>0</v>
      </c>
      <c r="BY37" s="170">
        <f t="shared" si="1"/>
        <v>0</v>
      </c>
      <c r="BZ37" s="170">
        <f t="shared" si="44"/>
        <v>0</v>
      </c>
      <c r="CA37" s="170">
        <f t="shared" si="45"/>
        <v>0</v>
      </c>
      <c r="CB37" s="170">
        <f t="shared" si="28"/>
        <v>0</v>
      </c>
    </row>
    <row r="38" spans="1:80">
      <c r="A38" s="13">
        <v>31</v>
      </c>
      <c r="B38" s="15" t="s">
        <v>30</v>
      </c>
      <c r="C38" s="168"/>
      <c r="D38" s="168"/>
      <c r="E38" s="169">
        <f t="shared" si="2"/>
        <v>0</v>
      </c>
      <c r="F38" s="168"/>
      <c r="G38" s="168">
        <v>0</v>
      </c>
      <c r="H38" s="169">
        <f t="shared" si="3"/>
        <v>0</v>
      </c>
      <c r="I38" s="122">
        <v>3693800</v>
      </c>
      <c r="J38" s="122">
        <v>3693800</v>
      </c>
      <c r="K38" s="169">
        <f t="shared" si="4"/>
        <v>0</v>
      </c>
      <c r="L38" s="168"/>
      <c r="M38" s="168"/>
      <c r="N38" s="169">
        <f t="shared" si="5"/>
        <v>0</v>
      </c>
      <c r="O38" s="122">
        <v>0</v>
      </c>
      <c r="P38" s="122">
        <v>0</v>
      </c>
      <c r="Q38" s="169">
        <f t="shared" si="6"/>
        <v>0</v>
      </c>
      <c r="R38" s="168"/>
      <c r="S38" s="168"/>
      <c r="T38" s="169">
        <f t="shared" si="7"/>
        <v>0</v>
      </c>
      <c r="U38" s="122"/>
      <c r="V38" s="122"/>
      <c r="W38" s="169">
        <f t="shared" si="8"/>
        <v>0</v>
      </c>
      <c r="X38" s="122"/>
      <c r="Y38" s="122"/>
      <c r="Z38" s="169">
        <f t="shared" si="9"/>
        <v>0</v>
      </c>
      <c r="AA38" s="122"/>
      <c r="AB38" s="122"/>
      <c r="AC38" s="169">
        <f t="shared" si="10"/>
        <v>0</v>
      </c>
      <c r="AD38" s="168"/>
      <c r="AE38" s="168"/>
      <c r="AF38" s="169">
        <f t="shared" si="11"/>
        <v>0</v>
      </c>
      <c r="AG38" s="122"/>
      <c r="AH38" s="122"/>
      <c r="AI38" s="169">
        <f t="shared" si="12"/>
        <v>0</v>
      </c>
      <c r="AJ38" s="168"/>
      <c r="AK38" s="168"/>
      <c r="AL38" s="169">
        <f t="shared" si="13"/>
        <v>0</v>
      </c>
      <c r="AM38" s="122"/>
      <c r="AN38" s="122"/>
      <c r="AO38" s="169">
        <f t="shared" si="14"/>
        <v>0</v>
      </c>
      <c r="AP38" s="122"/>
      <c r="AQ38" s="122"/>
      <c r="AR38" s="169">
        <f t="shared" si="15"/>
        <v>0</v>
      </c>
      <c r="AS38" s="169"/>
      <c r="AT38" s="169"/>
      <c r="AU38" s="169">
        <f t="shared" si="46"/>
        <v>0</v>
      </c>
      <c r="AV38" s="169"/>
      <c r="AW38" s="169"/>
      <c r="AX38" s="169"/>
      <c r="AY38" s="169"/>
      <c r="AZ38" s="169"/>
      <c r="BA38" s="169">
        <f t="shared" si="47"/>
        <v>0</v>
      </c>
      <c r="BB38" s="122"/>
      <c r="BC38" s="122"/>
      <c r="BD38" s="169">
        <f t="shared" si="19"/>
        <v>0</v>
      </c>
      <c r="BE38" s="122"/>
      <c r="BF38" s="122"/>
      <c r="BG38" s="169">
        <f t="shared" si="20"/>
        <v>0</v>
      </c>
      <c r="BH38" s="169"/>
      <c r="BI38" s="169"/>
      <c r="BJ38" s="107">
        <f t="shared" si="21"/>
        <v>0</v>
      </c>
      <c r="BK38" s="107"/>
      <c r="BL38" s="107"/>
      <c r="BM38" s="107"/>
      <c r="BN38" s="122"/>
      <c r="BO38" s="122"/>
      <c r="BP38" s="169">
        <f t="shared" si="23"/>
        <v>0</v>
      </c>
      <c r="BQ38" s="124">
        <f t="shared" si="24"/>
        <v>3693800</v>
      </c>
      <c r="BR38" s="124">
        <f t="shared" si="25"/>
        <v>3693800</v>
      </c>
      <c r="BS38" s="124">
        <f t="shared" si="26"/>
        <v>0</v>
      </c>
      <c r="BT38" s="122"/>
      <c r="BU38" s="122"/>
      <c r="BV38" s="169">
        <f t="shared" si="27"/>
        <v>0</v>
      </c>
      <c r="BW38" s="170">
        <f t="shared" si="0"/>
        <v>0</v>
      </c>
      <c r="BX38" s="170">
        <f t="shared" si="1"/>
        <v>0</v>
      </c>
      <c r="BY38" s="170">
        <f t="shared" si="1"/>
        <v>0</v>
      </c>
      <c r="BZ38" s="170">
        <f t="shared" si="44"/>
        <v>3693800</v>
      </c>
      <c r="CA38" s="170">
        <f t="shared" si="45"/>
        <v>3693800</v>
      </c>
      <c r="CB38" s="170">
        <f t="shared" si="28"/>
        <v>0</v>
      </c>
    </row>
    <row r="39" spans="1:80" s="171" customFormat="1">
      <c r="A39" s="55">
        <v>32</v>
      </c>
      <c r="B39" s="56" t="s">
        <v>37</v>
      </c>
      <c r="C39" s="135">
        <f>SUM(C40:C43)</f>
        <v>30800000</v>
      </c>
      <c r="D39" s="135">
        <f t="shared" ref="D39:BO39" si="51">SUM(D40:D43)</f>
        <v>27371830</v>
      </c>
      <c r="E39" s="135">
        <f t="shared" si="51"/>
        <v>-3428170</v>
      </c>
      <c r="F39" s="135">
        <f t="shared" si="51"/>
        <v>120200000</v>
      </c>
      <c r="G39" s="135">
        <f t="shared" si="51"/>
        <v>94891690</v>
      </c>
      <c r="H39" s="135">
        <f t="shared" si="51"/>
        <v>-25308310</v>
      </c>
      <c r="I39" s="135">
        <f t="shared" si="51"/>
        <v>10222000</v>
      </c>
      <c r="J39" s="135">
        <f t="shared" si="51"/>
        <v>7999400</v>
      </c>
      <c r="K39" s="135">
        <f t="shared" si="51"/>
        <v>-2222600</v>
      </c>
      <c r="L39" s="135">
        <f t="shared" si="51"/>
        <v>17000000</v>
      </c>
      <c r="M39" s="135">
        <f t="shared" si="51"/>
        <v>9952150</v>
      </c>
      <c r="N39" s="135">
        <f t="shared" si="51"/>
        <v>-7047850</v>
      </c>
      <c r="O39" s="135">
        <f t="shared" si="51"/>
        <v>8000000</v>
      </c>
      <c r="P39" s="135">
        <f t="shared" si="51"/>
        <v>6181720</v>
      </c>
      <c r="Q39" s="135">
        <f t="shared" si="51"/>
        <v>-1818280</v>
      </c>
      <c r="R39" s="135">
        <f t="shared" si="51"/>
        <v>8000000</v>
      </c>
      <c r="S39" s="135">
        <f t="shared" si="51"/>
        <v>7995400</v>
      </c>
      <c r="T39" s="135">
        <f t="shared" si="51"/>
        <v>-4600</v>
      </c>
      <c r="U39" s="135">
        <f t="shared" si="51"/>
        <v>0</v>
      </c>
      <c r="V39" s="135">
        <f t="shared" si="51"/>
        <v>0</v>
      </c>
      <c r="W39" s="135">
        <f t="shared" si="51"/>
        <v>0</v>
      </c>
      <c r="X39" s="135">
        <f t="shared" si="51"/>
        <v>0</v>
      </c>
      <c r="Y39" s="135">
        <f t="shared" si="51"/>
        <v>0</v>
      </c>
      <c r="Z39" s="135">
        <f t="shared" si="51"/>
        <v>0</v>
      </c>
      <c r="AA39" s="135">
        <f t="shared" si="51"/>
        <v>0</v>
      </c>
      <c r="AB39" s="135">
        <f t="shared" si="51"/>
        <v>0</v>
      </c>
      <c r="AC39" s="135">
        <f t="shared" si="51"/>
        <v>0</v>
      </c>
      <c r="AD39" s="135">
        <f t="shared" si="51"/>
        <v>3000000</v>
      </c>
      <c r="AE39" s="135">
        <f t="shared" si="51"/>
        <v>769300</v>
      </c>
      <c r="AF39" s="135">
        <f t="shared" si="51"/>
        <v>-2230700</v>
      </c>
      <c r="AG39" s="135">
        <f t="shared" si="51"/>
        <v>3000000</v>
      </c>
      <c r="AH39" s="135">
        <f t="shared" si="51"/>
        <v>2972570</v>
      </c>
      <c r="AI39" s="135">
        <f t="shared" si="51"/>
        <v>-27430</v>
      </c>
      <c r="AJ39" s="135">
        <f t="shared" si="51"/>
        <v>3000000</v>
      </c>
      <c r="AK39" s="135">
        <f t="shared" si="51"/>
        <v>2937850</v>
      </c>
      <c r="AL39" s="135">
        <f t="shared" si="51"/>
        <v>-62150</v>
      </c>
      <c r="AM39" s="135">
        <f t="shared" si="51"/>
        <v>3000000</v>
      </c>
      <c r="AN39" s="135">
        <f t="shared" si="51"/>
        <v>2985800</v>
      </c>
      <c r="AO39" s="135">
        <f t="shared" si="51"/>
        <v>-14200</v>
      </c>
      <c r="AP39" s="135">
        <f t="shared" si="51"/>
        <v>22000000</v>
      </c>
      <c r="AQ39" s="135">
        <f t="shared" si="51"/>
        <v>21388950</v>
      </c>
      <c r="AR39" s="135">
        <f t="shared" si="51"/>
        <v>-611050</v>
      </c>
      <c r="AS39" s="135">
        <f t="shared" si="51"/>
        <v>0</v>
      </c>
      <c r="AT39" s="135">
        <f t="shared" si="51"/>
        <v>0</v>
      </c>
      <c r="AU39" s="135">
        <f t="shared" si="51"/>
        <v>0</v>
      </c>
      <c r="AV39" s="135">
        <f t="shared" si="51"/>
        <v>0</v>
      </c>
      <c r="AW39" s="135">
        <f t="shared" si="51"/>
        <v>0</v>
      </c>
      <c r="AX39" s="135">
        <f t="shared" si="51"/>
        <v>0</v>
      </c>
      <c r="AY39" s="135">
        <f t="shared" si="51"/>
        <v>0</v>
      </c>
      <c r="AZ39" s="135">
        <f t="shared" si="51"/>
        <v>0</v>
      </c>
      <c r="BA39" s="135">
        <f t="shared" si="51"/>
        <v>0</v>
      </c>
      <c r="BB39" s="135">
        <f t="shared" si="51"/>
        <v>0</v>
      </c>
      <c r="BC39" s="135">
        <f t="shared" si="51"/>
        <v>0</v>
      </c>
      <c r="BD39" s="135">
        <f t="shared" si="51"/>
        <v>0</v>
      </c>
      <c r="BE39" s="135">
        <f t="shared" si="51"/>
        <v>0</v>
      </c>
      <c r="BF39" s="135">
        <f t="shared" si="51"/>
        <v>0</v>
      </c>
      <c r="BG39" s="135">
        <f t="shared" si="51"/>
        <v>0</v>
      </c>
      <c r="BH39" s="135">
        <f t="shared" si="51"/>
        <v>0</v>
      </c>
      <c r="BI39" s="135">
        <f t="shared" si="51"/>
        <v>0</v>
      </c>
      <c r="BJ39" s="135">
        <f t="shared" si="51"/>
        <v>0</v>
      </c>
      <c r="BK39" s="135">
        <f t="shared" si="51"/>
        <v>0</v>
      </c>
      <c r="BL39" s="135">
        <f t="shared" si="51"/>
        <v>0</v>
      </c>
      <c r="BM39" s="135">
        <f t="shared" si="51"/>
        <v>0</v>
      </c>
      <c r="BN39" s="135">
        <f t="shared" si="51"/>
        <v>5500000</v>
      </c>
      <c r="BO39" s="135">
        <f t="shared" si="51"/>
        <v>4431500</v>
      </c>
      <c r="BP39" s="135">
        <f t="shared" ref="BP39" si="52">SUM(BP40:BP43)</f>
        <v>-1068500</v>
      </c>
      <c r="BQ39" s="88">
        <f t="shared" si="24"/>
        <v>233722000</v>
      </c>
      <c r="BR39" s="88">
        <f t="shared" si="25"/>
        <v>189878160</v>
      </c>
      <c r="BS39" s="88">
        <f t="shared" si="26"/>
        <v>-43843840</v>
      </c>
      <c r="BT39" s="86">
        <f>SUM(BT40:BT43)</f>
        <v>0</v>
      </c>
      <c r="BU39" s="86">
        <f>SUM(BU40:BU43)</f>
        <v>0</v>
      </c>
      <c r="BV39" s="160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233722000</v>
      </c>
      <c r="CA39" s="88">
        <f t="shared" si="45"/>
        <v>189878160</v>
      </c>
      <c r="CB39" s="88">
        <f t="shared" si="28"/>
        <v>-43843840</v>
      </c>
    </row>
    <row r="40" spans="1:80">
      <c r="A40" s="13">
        <v>33</v>
      </c>
      <c r="B40" s="1" t="s">
        <v>31</v>
      </c>
      <c r="C40" s="168">
        <v>15000000</v>
      </c>
      <c r="D40" s="168">
        <v>13767990</v>
      </c>
      <c r="E40" s="169">
        <f t="shared" si="2"/>
        <v>-1232010</v>
      </c>
      <c r="F40" s="168">
        <v>57000000</v>
      </c>
      <c r="G40" s="168">
        <v>55224250</v>
      </c>
      <c r="H40" s="169">
        <f t="shared" si="3"/>
        <v>-1775750</v>
      </c>
      <c r="I40" s="122">
        <v>5000000</v>
      </c>
      <c r="J40" s="122">
        <v>3500000</v>
      </c>
      <c r="K40" s="169">
        <f t="shared" si="4"/>
        <v>-1500000</v>
      </c>
      <c r="L40" s="168">
        <v>2000000</v>
      </c>
      <c r="M40" s="168">
        <v>0</v>
      </c>
      <c r="N40" s="169">
        <f t="shared" si="5"/>
        <v>-2000000</v>
      </c>
      <c r="O40" s="122">
        <v>5000000</v>
      </c>
      <c r="P40" s="122">
        <v>3173200</v>
      </c>
      <c r="Q40" s="169">
        <f t="shared" si="6"/>
        <v>-1826800</v>
      </c>
      <c r="R40" s="168">
        <v>4500000</v>
      </c>
      <c r="S40" s="168">
        <v>4499900</v>
      </c>
      <c r="T40" s="169">
        <f t="shared" si="7"/>
        <v>-100</v>
      </c>
      <c r="U40" s="122"/>
      <c r="V40" s="122"/>
      <c r="W40" s="169">
        <f t="shared" si="8"/>
        <v>0</v>
      </c>
      <c r="X40" s="122"/>
      <c r="Y40" s="122"/>
      <c r="Z40" s="169">
        <f t="shared" si="9"/>
        <v>0</v>
      </c>
      <c r="AA40" s="122"/>
      <c r="AB40" s="122"/>
      <c r="AC40" s="169">
        <f t="shared" si="10"/>
        <v>0</v>
      </c>
      <c r="AD40" s="168"/>
      <c r="AE40" s="168"/>
      <c r="AF40" s="169">
        <f t="shared" si="11"/>
        <v>0</v>
      </c>
      <c r="AG40" s="122"/>
      <c r="AH40" s="122"/>
      <c r="AI40" s="169">
        <f t="shared" si="12"/>
        <v>0</v>
      </c>
      <c r="AJ40" s="168"/>
      <c r="AK40" s="168"/>
      <c r="AL40" s="169">
        <f t="shared" si="13"/>
        <v>0</v>
      </c>
      <c r="AM40" s="122"/>
      <c r="AN40" s="122">
        <v>0</v>
      </c>
      <c r="AO40" s="169">
        <f t="shared" si="14"/>
        <v>0</v>
      </c>
      <c r="AP40" s="122"/>
      <c r="AQ40" s="122">
        <v>0</v>
      </c>
      <c r="AR40" s="169">
        <f t="shared" si="15"/>
        <v>0</v>
      </c>
      <c r="AS40" s="169"/>
      <c r="AT40" s="169"/>
      <c r="AU40" s="169">
        <f t="shared" si="46"/>
        <v>0</v>
      </c>
      <c r="AV40" s="169"/>
      <c r="AW40" s="169"/>
      <c r="AX40" s="169"/>
      <c r="AY40" s="169"/>
      <c r="AZ40" s="169"/>
      <c r="BA40" s="169">
        <f t="shared" si="47"/>
        <v>0</v>
      </c>
      <c r="BB40" s="122"/>
      <c r="BC40" s="122"/>
      <c r="BD40" s="169">
        <f t="shared" si="19"/>
        <v>0</v>
      </c>
      <c r="BE40" s="122"/>
      <c r="BF40" s="122"/>
      <c r="BG40" s="169">
        <f t="shared" si="20"/>
        <v>0</v>
      </c>
      <c r="BH40" s="122"/>
      <c r="BI40" s="122"/>
      <c r="BJ40" s="169">
        <f t="shared" si="21"/>
        <v>0</v>
      </c>
      <c r="BK40" s="169"/>
      <c r="BL40" s="169"/>
      <c r="BM40" s="169"/>
      <c r="BN40" s="122">
        <v>2000000</v>
      </c>
      <c r="BO40" s="122">
        <v>2000000</v>
      </c>
      <c r="BP40" s="169">
        <f t="shared" si="23"/>
        <v>0</v>
      </c>
      <c r="BQ40" s="124">
        <f t="shared" ref="BQ40:BQ71" si="54">SUM(C40+F40+I40+L40+O40+R40+U40+X40+AA40+AD40+AG40+AJ40+AM40+AP40+BB40+BE40+BH40+BN40+AS40+AY40+BK40+AV40)</f>
        <v>90500000</v>
      </c>
      <c r="BR40" s="124">
        <f t="shared" ref="BR40:BR71" si="55">SUM(D40+G40+J40+M40+P40+S40+V40+Y40+AB40+AE40+AH40+AK40+AN40+AQ40+BC40+BF40+BI40+BO40+AT40+AZ40+BL40+AW40)</f>
        <v>82165340</v>
      </c>
      <c r="BS40" s="124">
        <f t="shared" ref="BS40:BS71" si="56">SUM(E40+H40+K40+N40+Q40+T40+W40+Z40+AC40+AF40+AI40+AL40+AO40+AR40+BD40+BG40+BJ40+BP40+AU40+BA40+BM40+AX40)</f>
        <v>-8334660</v>
      </c>
      <c r="BT40" s="122"/>
      <c r="BU40" s="122"/>
      <c r="BV40" s="169">
        <f t="shared" si="27"/>
        <v>0</v>
      </c>
      <c r="BW40" s="170">
        <f t="shared" si="53"/>
        <v>0</v>
      </c>
      <c r="BX40" s="170">
        <f t="shared" si="1"/>
        <v>0</v>
      </c>
      <c r="BY40" s="170">
        <f t="shared" si="1"/>
        <v>0</v>
      </c>
      <c r="BZ40" s="170">
        <f t="shared" si="44"/>
        <v>90500000</v>
      </c>
      <c r="CA40" s="170">
        <f t="shared" si="45"/>
        <v>82165340</v>
      </c>
      <c r="CB40" s="170">
        <f t="shared" si="28"/>
        <v>-8334660</v>
      </c>
    </row>
    <row r="41" spans="1:80">
      <c r="A41" s="13">
        <v>34</v>
      </c>
      <c r="B41" s="1" t="s">
        <v>32</v>
      </c>
      <c r="C41" s="168"/>
      <c r="D41" s="168"/>
      <c r="E41" s="169">
        <f t="shared" si="2"/>
        <v>0</v>
      </c>
      <c r="F41" s="168"/>
      <c r="G41" s="168"/>
      <c r="H41" s="169">
        <f t="shared" si="3"/>
        <v>0</v>
      </c>
      <c r="I41" s="122"/>
      <c r="J41" s="122"/>
      <c r="K41" s="169">
        <f t="shared" si="4"/>
        <v>0</v>
      </c>
      <c r="L41" s="168"/>
      <c r="M41" s="168"/>
      <c r="N41" s="169">
        <f t="shared" si="5"/>
        <v>0</v>
      </c>
      <c r="O41" s="122"/>
      <c r="P41" s="122"/>
      <c r="Q41" s="169">
        <f t="shared" si="6"/>
        <v>0</v>
      </c>
      <c r="R41" s="168"/>
      <c r="S41" s="168"/>
      <c r="T41" s="169">
        <f t="shared" si="7"/>
        <v>0</v>
      </c>
      <c r="U41" s="122"/>
      <c r="V41" s="122"/>
      <c r="W41" s="169">
        <f t="shared" si="8"/>
        <v>0</v>
      </c>
      <c r="X41" s="122"/>
      <c r="Y41" s="122"/>
      <c r="Z41" s="169">
        <f t="shared" si="9"/>
        <v>0</v>
      </c>
      <c r="AA41" s="122"/>
      <c r="AB41" s="122"/>
      <c r="AC41" s="169">
        <f t="shared" si="10"/>
        <v>0</v>
      </c>
      <c r="AD41" s="168"/>
      <c r="AE41" s="168"/>
      <c r="AF41" s="169">
        <f t="shared" si="11"/>
        <v>0</v>
      </c>
      <c r="AG41" s="122"/>
      <c r="AH41" s="122"/>
      <c r="AI41" s="169">
        <f t="shared" si="12"/>
        <v>0</v>
      </c>
      <c r="AJ41" s="168"/>
      <c r="AK41" s="168"/>
      <c r="AL41" s="169">
        <f t="shared" si="13"/>
        <v>0</v>
      </c>
      <c r="AM41" s="122"/>
      <c r="AN41" s="122"/>
      <c r="AO41" s="169">
        <f t="shared" si="14"/>
        <v>0</v>
      </c>
      <c r="AP41" s="122"/>
      <c r="AQ41" s="122"/>
      <c r="AR41" s="169">
        <f t="shared" si="15"/>
        <v>0</v>
      </c>
      <c r="AS41" s="169"/>
      <c r="AT41" s="169"/>
      <c r="AU41" s="169">
        <f t="shared" si="46"/>
        <v>0</v>
      </c>
      <c r="AV41" s="169"/>
      <c r="AW41" s="169"/>
      <c r="AX41" s="169"/>
      <c r="AY41" s="169"/>
      <c r="AZ41" s="169"/>
      <c r="BA41" s="169">
        <f t="shared" si="47"/>
        <v>0</v>
      </c>
      <c r="BB41" s="122"/>
      <c r="BC41" s="122"/>
      <c r="BD41" s="169">
        <f t="shared" si="19"/>
        <v>0</v>
      </c>
      <c r="BE41" s="122"/>
      <c r="BF41" s="122"/>
      <c r="BG41" s="169">
        <f t="shared" si="20"/>
        <v>0</v>
      </c>
      <c r="BH41" s="122"/>
      <c r="BI41" s="122"/>
      <c r="BJ41" s="169">
        <f t="shared" si="21"/>
        <v>0</v>
      </c>
      <c r="BK41" s="169"/>
      <c r="BL41" s="169"/>
      <c r="BM41" s="169"/>
      <c r="BN41" s="122"/>
      <c r="BO41" s="122"/>
      <c r="BP41" s="169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69">
        <f t="shared" si="27"/>
        <v>0</v>
      </c>
      <c r="BW41" s="170">
        <f t="shared" si="53"/>
        <v>0</v>
      </c>
      <c r="BX41" s="170">
        <f t="shared" si="1"/>
        <v>0</v>
      </c>
      <c r="BY41" s="170">
        <f t="shared" si="1"/>
        <v>0</v>
      </c>
      <c r="BZ41" s="170">
        <f t="shared" si="44"/>
        <v>0</v>
      </c>
      <c r="CA41" s="170">
        <f t="shared" si="45"/>
        <v>0</v>
      </c>
      <c r="CB41" s="170">
        <f t="shared" si="28"/>
        <v>0</v>
      </c>
    </row>
    <row r="42" spans="1:80">
      <c r="A42" s="13">
        <v>35</v>
      </c>
      <c r="B42" s="1" t="s">
        <v>41</v>
      </c>
      <c r="C42" s="168"/>
      <c r="D42" s="168"/>
      <c r="E42" s="169">
        <f t="shared" si="2"/>
        <v>0</v>
      </c>
      <c r="F42" s="168"/>
      <c r="G42" s="168"/>
      <c r="H42" s="169">
        <f t="shared" si="3"/>
        <v>0</v>
      </c>
      <c r="I42" s="122"/>
      <c r="J42" s="122"/>
      <c r="K42" s="169">
        <f t="shared" si="4"/>
        <v>0</v>
      </c>
      <c r="L42" s="168"/>
      <c r="M42" s="168"/>
      <c r="N42" s="169">
        <f t="shared" si="5"/>
        <v>0</v>
      </c>
      <c r="O42" s="122"/>
      <c r="P42" s="122"/>
      <c r="Q42" s="169">
        <f t="shared" si="6"/>
        <v>0</v>
      </c>
      <c r="R42" s="168"/>
      <c r="S42" s="168"/>
      <c r="T42" s="169">
        <f t="shared" si="7"/>
        <v>0</v>
      </c>
      <c r="U42" s="122"/>
      <c r="V42" s="122"/>
      <c r="W42" s="169">
        <f t="shared" si="8"/>
        <v>0</v>
      </c>
      <c r="X42" s="122"/>
      <c r="Y42" s="122"/>
      <c r="Z42" s="169">
        <f t="shared" si="9"/>
        <v>0</v>
      </c>
      <c r="AA42" s="122"/>
      <c r="AB42" s="122"/>
      <c r="AC42" s="169">
        <f t="shared" si="10"/>
        <v>0</v>
      </c>
      <c r="AD42" s="168"/>
      <c r="AE42" s="168"/>
      <c r="AF42" s="169">
        <f t="shared" si="11"/>
        <v>0</v>
      </c>
      <c r="AG42" s="122"/>
      <c r="AH42" s="122"/>
      <c r="AI42" s="169">
        <f t="shared" si="12"/>
        <v>0</v>
      </c>
      <c r="AJ42" s="168"/>
      <c r="AK42" s="168"/>
      <c r="AL42" s="169">
        <f t="shared" si="13"/>
        <v>0</v>
      </c>
      <c r="AM42" s="122"/>
      <c r="AN42" s="122"/>
      <c r="AO42" s="169">
        <f t="shared" si="14"/>
        <v>0</v>
      </c>
      <c r="AP42" s="122"/>
      <c r="AQ42" s="122"/>
      <c r="AR42" s="169">
        <f t="shared" si="15"/>
        <v>0</v>
      </c>
      <c r="AS42" s="169"/>
      <c r="AT42" s="169"/>
      <c r="AU42" s="169">
        <f t="shared" si="46"/>
        <v>0</v>
      </c>
      <c r="AV42" s="169"/>
      <c r="AW42" s="169"/>
      <c r="AX42" s="169"/>
      <c r="AY42" s="169"/>
      <c r="AZ42" s="169"/>
      <c r="BA42" s="169">
        <f t="shared" si="47"/>
        <v>0</v>
      </c>
      <c r="BB42" s="122"/>
      <c r="BC42" s="122"/>
      <c r="BD42" s="169">
        <f t="shared" si="19"/>
        <v>0</v>
      </c>
      <c r="BE42" s="122"/>
      <c r="BF42" s="122"/>
      <c r="BG42" s="169">
        <f t="shared" si="20"/>
        <v>0</v>
      </c>
      <c r="BH42" s="122"/>
      <c r="BI42" s="122"/>
      <c r="BJ42" s="169">
        <f t="shared" si="21"/>
        <v>0</v>
      </c>
      <c r="BK42" s="169"/>
      <c r="BL42" s="169"/>
      <c r="BM42" s="169"/>
      <c r="BN42" s="122"/>
      <c r="BO42" s="122"/>
      <c r="BP42" s="169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69">
        <f t="shared" si="27"/>
        <v>0</v>
      </c>
      <c r="BW42" s="170">
        <f t="shared" si="53"/>
        <v>0</v>
      </c>
      <c r="BX42" s="170">
        <f t="shared" si="1"/>
        <v>0</v>
      </c>
      <c r="BY42" s="170">
        <f t="shared" si="1"/>
        <v>0</v>
      </c>
      <c r="BZ42" s="170">
        <f t="shared" si="44"/>
        <v>0</v>
      </c>
      <c r="CA42" s="170">
        <f t="shared" si="45"/>
        <v>0</v>
      </c>
      <c r="CB42" s="170">
        <f t="shared" si="28"/>
        <v>0</v>
      </c>
    </row>
    <row r="43" spans="1:80">
      <c r="A43" s="13">
        <v>36</v>
      </c>
      <c r="B43" s="15" t="s">
        <v>33</v>
      </c>
      <c r="C43" s="168">
        <v>15800000</v>
      </c>
      <c r="D43" s="168">
        <v>13603840</v>
      </c>
      <c r="E43" s="169">
        <f t="shared" si="2"/>
        <v>-2196160</v>
      </c>
      <c r="F43" s="168">
        <v>63200000</v>
      </c>
      <c r="G43" s="168">
        <v>39667440</v>
      </c>
      <c r="H43" s="169">
        <f t="shared" si="3"/>
        <v>-23532560</v>
      </c>
      <c r="I43" s="122">
        <v>5222000</v>
      </c>
      <c r="J43" s="122">
        <v>4499400</v>
      </c>
      <c r="K43" s="169">
        <f t="shared" si="4"/>
        <v>-722600</v>
      </c>
      <c r="L43" s="168">
        <v>15000000</v>
      </c>
      <c r="M43" s="168">
        <v>9952150</v>
      </c>
      <c r="N43" s="169">
        <f t="shared" si="5"/>
        <v>-5047850</v>
      </c>
      <c r="O43" s="122">
        <v>3000000</v>
      </c>
      <c r="P43" s="122">
        <v>3008520</v>
      </c>
      <c r="Q43" s="169">
        <f t="shared" si="6"/>
        <v>8520</v>
      </c>
      <c r="R43" s="168">
        <v>3500000</v>
      </c>
      <c r="S43" s="168">
        <v>3495500</v>
      </c>
      <c r="T43" s="169">
        <f t="shared" si="7"/>
        <v>-4500</v>
      </c>
      <c r="U43" s="122"/>
      <c r="V43" s="122"/>
      <c r="W43" s="169">
        <f t="shared" si="8"/>
        <v>0</v>
      </c>
      <c r="X43" s="122"/>
      <c r="Y43" s="122"/>
      <c r="Z43" s="169">
        <f t="shared" si="9"/>
        <v>0</v>
      </c>
      <c r="AA43" s="122"/>
      <c r="AB43" s="122"/>
      <c r="AC43" s="169">
        <f t="shared" si="10"/>
        <v>0</v>
      </c>
      <c r="AD43" s="168">
        <v>3000000</v>
      </c>
      <c r="AE43" s="168">
        <v>769300</v>
      </c>
      <c r="AF43" s="169">
        <f t="shared" si="11"/>
        <v>-2230700</v>
      </c>
      <c r="AG43" s="122">
        <v>3000000</v>
      </c>
      <c r="AH43" s="122">
        <v>2972570</v>
      </c>
      <c r="AI43" s="169">
        <f t="shared" si="12"/>
        <v>-27430</v>
      </c>
      <c r="AJ43" s="168">
        <v>3000000</v>
      </c>
      <c r="AK43" s="168">
        <v>2937850</v>
      </c>
      <c r="AL43" s="169">
        <f t="shared" si="13"/>
        <v>-62150</v>
      </c>
      <c r="AM43" s="122">
        <v>3000000</v>
      </c>
      <c r="AN43" s="122">
        <v>2985800</v>
      </c>
      <c r="AO43" s="169">
        <f t="shared" si="14"/>
        <v>-14200</v>
      </c>
      <c r="AP43" s="122">
        <v>22000000</v>
      </c>
      <c r="AQ43" s="122">
        <v>21388950</v>
      </c>
      <c r="AR43" s="169">
        <f t="shared" si="15"/>
        <v>-611050</v>
      </c>
      <c r="AS43" s="169"/>
      <c r="AT43" s="169"/>
      <c r="AU43" s="169">
        <f t="shared" si="46"/>
        <v>0</v>
      </c>
      <c r="AV43" s="169"/>
      <c r="AW43" s="169"/>
      <c r="AX43" s="169"/>
      <c r="AY43" s="169"/>
      <c r="AZ43" s="169"/>
      <c r="BA43" s="169">
        <f t="shared" si="47"/>
        <v>0</v>
      </c>
      <c r="BB43" s="122"/>
      <c r="BC43" s="122"/>
      <c r="BD43" s="169">
        <f t="shared" si="19"/>
        <v>0</v>
      </c>
      <c r="BE43" s="122">
        <v>0</v>
      </c>
      <c r="BF43" s="122"/>
      <c r="BG43" s="169">
        <f t="shared" si="20"/>
        <v>0</v>
      </c>
      <c r="BH43" s="122">
        <v>0</v>
      </c>
      <c r="BI43" s="122"/>
      <c r="BJ43" s="169">
        <f t="shared" si="21"/>
        <v>0</v>
      </c>
      <c r="BK43" s="169"/>
      <c r="BL43" s="169"/>
      <c r="BM43" s="169"/>
      <c r="BN43" s="122">
        <v>3500000</v>
      </c>
      <c r="BO43" s="122">
        <v>2431500</v>
      </c>
      <c r="BP43" s="169">
        <f t="shared" si="23"/>
        <v>-1068500</v>
      </c>
      <c r="BQ43" s="124">
        <f t="shared" si="54"/>
        <v>143222000</v>
      </c>
      <c r="BR43" s="124">
        <f t="shared" si="55"/>
        <v>107712820</v>
      </c>
      <c r="BS43" s="124">
        <f t="shared" si="56"/>
        <v>-35509180</v>
      </c>
      <c r="BT43" s="122"/>
      <c r="BU43" s="122"/>
      <c r="BV43" s="169">
        <f t="shared" si="27"/>
        <v>0</v>
      </c>
      <c r="BW43" s="170">
        <f t="shared" si="53"/>
        <v>0</v>
      </c>
      <c r="BX43" s="170">
        <f t="shared" si="1"/>
        <v>0</v>
      </c>
      <c r="BY43" s="170">
        <f t="shared" si="1"/>
        <v>0</v>
      </c>
      <c r="BZ43" s="170">
        <f t="shared" si="44"/>
        <v>143222000</v>
      </c>
      <c r="CA43" s="170">
        <f t="shared" si="45"/>
        <v>107712820</v>
      </c>
      <c r="CB43" s="170">
        <f t="shared" si="28"/>
        <v>-35509180</v>
      </c>
    </row>
    <row r="44" spans="1:80" s="171" customFormat="1">
      <c r="A44" s="55">
        <v>37</v>
      </c>
      <c r="B44" s="56" t="s">
        <v>38</v>
      </c>
      <c r="C44" s="135">
        <f>SUM(C45:C47)</f>
        <v>15930000</v>
      </c>
      <c r="D44" s="135">
        <f>SUM(D45:D47)</f>
        <v>14582199</v>
      </c>
      <c r="E44" s="160">
        <f t="shared" si="2"/>
        <v>-1347801</v>
      </c>
      <c r="F44" s="135">
        <f>SUM(F45:F47)</f>
        <v>66600000</v>
      </c>
      <c r="G44" s="135">
        <f>SUM(G45:G47)</f>
        <v>51423700</v>
      </c>
      <c r="H44" s="160">
        <f t="shared" si="3"/>
        <v>-15176300</v>
      </c>
      <c r="I44" s="86">
        <f>SUM(I45:I47)</f>
        <v>1750000</v>
      </c>
      <c r="J44" s="86">
        <f>SUM(J45:J47)</f>
        <v>1750000</v>
      </c>
      <c r="K44" s="160">
        <f t="shared" si="4"/>
        <v>0</v>
      </c>
      <c r="L44" s="135">
        <f>SUM(L45:L47)</f>
        <v>9500000</v>
      </c>
      <c r="M44" s="135">
        <f>SUM(M45:M47)</f>
        <v>9497800</v>
      </c>
      <c r="N44" s="160">
        <f t="shared" si="5"/>
        <v>-2200</v>
      </c>
      <c r="O44" s="86">
        <f>SUM(O45:O47)</f>
        <v>5250000</v>
      </c>
      <c r="P44" s="86">
        <f>SUM(P45:P47)</f>
        <v>4089700</v>
      </c>
      <c r="Q44" s="160">
        <f t="shared" si="6"/>
        <v>-1160300</v>
      </c>
      <c r="R44" s="135">
        <f>SUM(R45:R47)</f>
        <v>9800000</v>
      </c>
      <c r="S44" s="135">
        <f>SUM(S45:S47)</f>
        <v>3790000</v>
      </c>
      <c r="T44" s="160">
        <f t="shared" si="7"/>
        <v>-6010000</v>
      </c>
      <c r="U44" s="86">
        <f>SUM(U45:U47)</f>
        <v>0</v>
      </c>
      <c r="V44" s="86">
        <f>SUM(V45:V47)</f>
        <v>0</v>
      </c>
      <c r="W44" s="160">
        <f t="shared" si="8"/>
        <v>0</v>
      </c>
      <c r="X44" s="86">
        <f>SUM(X45:X47)</f>
        <v>0</v>
      </c>
      <c r="Y44" s="86">
        <f>SUM(Y45:Y47)</f>
        <v>0</v>
      </c>
      <c r="Z44" s="160">
        <f t="shared" si="9"/>
        <v>0</v>
      </c>
      <c r="AA44" s="86">
        <f>SUM(AA45:AA47)</f>
        <v>0</v>
      </c>
      <c r="AB44" s="86">
        <f>SUM(AB45:AB47)</f>
        <v>0</v>
      </c>
      <c r="AC44" s="160">
        <f t="shared" si="10"/>
        <v>0</v>
      </c>
      <c r="AD44" s="135">
        <f>SUM(AD45:AD47)</f>
        <v>0</v>
      </c>
      <c r="AE44" s="135">
        <f>SUM(AE45:AE47)</f>
        <v>0</v>
      </c>
      <c r="AF44" s="160">
        <f t="shared" si="11"/>
        <v>0</v>
      </c>
      <c r="AG44" s="86">
        <f>SUM(AG45:AG47)</f>
        <v>0</v>
      </c>
      <c r="AH44" s="86">
        <f>SUM(AH45:AH47)</f>
        <v>0</v>
      </c>
      <c r="AI44" s="160">
        <f t="shared" si="12"/>
        <v>0</v>
      </c>
      <c r="AJ44" s="135">
        <f>SUM(AJ45:AJ47)</f>
        <v>0</v>
      </c>
      <c r="AK44" s="135">
        <f>SUM(AK45:AK47)</f>
        <v>0</v>
      </c>
      <c r="AL44" s="160">
        <f t="shared" si="13"/>
        <v>0</v>
      </c>
      <c r="AM44" s="86">
        <f>SUM(AM45:AM47)</f>
        <v>0</v>
      </c>
      <c r="AN44" s="86">
        <f>SUM(AN45:AN47)</f>
        <v>0</v>
      </c>
      <c r="AO44" s="160">
        <f t="shared" si="14"/>
        <v>0</v>
      </c>
      <c r="AP44" s="86">
        <f>SUM(AP45:AP47)</f>
        <v>0</v>
      </c>
      <c r="AQ44" s="86">
        <f>SUM(AQ45:AQ47)</f>
        <v>0</v>
      </c>
      <c r="AR44" s="160">
        <f t="shared" si="15"/>
        <v>0</v>
      </c>
      <c r="AS44" s="160"/>
      <c r="AT44" s="160"/>
      <c r="AU44" s="160">
        <f t="shared" si="46"/>
        <v>0</v>
      </c>
      <c r="AV44" s="160"/>
      <c r="AW44" s="160"/>
      <c r="AX44" s="160"/>
      <c r="AY44" s="160"/>
      <c r="AZ44" s="160"/>
      <c r="BA44" s="160">
        <f t="shared" si="47"/>
        <v>0</v>
      </c>
      <c r="BB44" s="86">
        <f>SUM(BB45:BB47)</f>
        <v>0</v>
      </c>
      <c r="BC44" s="86">
        <f>SUM(BC45:BC47)</f>
        <v>0</v>
      </c>
      <c r="BD44" s="160">
        <f t="shared" si="19"/>
        <v>0</v>
      </c>
      <c r="BE44" s="86">
        <f>SUM(BE45:BE47)</f>
        <v>0</v>
      </c>
      <c r="BF44" s="86">
        <f>SUM(BF45:BF47)</f>
        <v>0</v>
      </c>
      <c r="BG44" s="160">
        <f t="shared" si="20"/>
        <v>0</v>
      </c>
      <c r="BH44" s="86">
        <f>SUM(BH45:BH47)</f>
        <v>0</v>
      </c>
      <c r="BI44" s="86">
        <f>SUM(BI45:BI47)</f>
        <v>0</v>
      </c>
      <c r="BJ44" s="160">
        <f t="shared" si="21"/>
        <v>0</v>
      </c>
      <c r="BK44" s="160"/>
      <c r="BL44" s="160"/>
      <c r="BM44" s="160"/>
      <c r="BN44" s="86">
        <f>SUM(BN45:BN47)</f>
        <v>4200000</v>
      </c>
      <c r="BO44" s="86">
        <f>SUM(BO45:BO47)</f>
        <v>3900000</v>
      </c>
      <c r="BP44" s="160">
        <f t="shared" si="23"/>
        <v>-300000</v>
      </c>
      <c r="BQ44" s="88">
        <f t="shared" si="54"/>
        <v>113030000</v>
      </c>
      <c r="BR44" s="88">
        <f t="shared" si="55"/>
        <v>89033399</v>
      </c>
      <c r="BS44" s="88">
        <f t="shared" si="56"/>
        <v>-23996601</v>
      </c>
      <c r="BT44" s="86">
        <f>SUM(BT45:BT47)</f>
        <v>0</v>
      </c>
      <c r="BU44" s="86">
        <f>SUM(BU45:BU47)</f>
        <v>0</v>
      </c>
      <c r="BV44" s="160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113030000</v>
      </c>
      <c r="CA44" s="88">
        <f t="shared" si="45"/>
        <v>89033399</v>
      </c>
      <c r="CB44" s="88">
        <f t="shared" si="28"/>
        <v>-23996601</v>
      </c>
    </row>
    <row r="45" spans="1:80">
      <c r="A45" s="13">
        <v>38</v>
      </c>
      <c r="B45" s="15" t="s">
        <v>40</v>
      </c>
      <c r="C45" s="168"/>
      <c r="D45" s="168"/>
      <c r="E45" s="169">
        <f t="shared" si="2"/>
        <v>0</v>
      </c>
      <c r="F45" s="168"/>
      <c r="G45" s="168"/>
      <c r="H45" s="169">
        <f t="shared" si="3"/>
        <v>0</v>
      </c>
      <c r="I45" s="122"/>
      <c r="J45" s="122"/>
      <c r="K45" s="169">
        <f t="shared" si="4"/>
        <v>0</v>
      </c>
      <c r="L45" s="168"/>
      <c r="M45" s="168"/>
      <c r="N45" s="169">
        <f t="shared" si="5"/>
        <v>0</v>
      </c>
      <c r="O45" s="122"/>
      <c r="P45" s="122"/>
      <c r="Q45" s="169">
        <f t="shared" si="6"/>
        <v>0</v>
      </c>
      <c r="R45" s="168"/>
      <c r="S45" s="168"/>
      <c r="T45" s="169">
        <f t="shared" si="7"/>
        <v>0</v>
      </c>
      <c r="U45" s="122"/>
      <c r="V45" s="122"/>
      <c r="W45" s="169">
        <f t="shared" si="8"/>
        <v>0</v>
      </c>
      <c r="X45" s="122"/>
      <c r="Y45" s="122"/>
      <c r="Z45" s="169">
        <f t="shared" si="9"/>
        <v>0</v>
      </c>
      <c r="AA45" s="122"/>
      <c r="AB45" s="122"/>
      <c r="AC45" s="169">
        <f t="shared" si="10"/>
        <v>0</v>
      </c>
      <c r="AD45" s="168"/>
      <c r="AE45" s="168"/>
      <c r="AF45" s="169">
        <f t="shared" si="11"/>
        <v>0</v>
      </c>
      <c r="AG45" s="122"/>
      <c r="AH45" s="122"/>
      <c r="AI45" s="169">
        <f t="shared" si="12"/>
        <v>0</v>
      </c>
      <c r="AJ45" s="168"/>
      <c r="AK45" s="168"/>
      <c r="AL45" s="169">
        <f t="shared" si="13"/>
        <v>0</v>
      </c>
      <c r="AM45" s="122"/>
      <c r="AN45" s="122"/>
      <c r="AO45" s="169">
        <f t="shared" si="14"/>
        <v>0</v>
      </c>
      <c r="AP45" s="122"/>
      <c r="AQ45" s="122"/>
      <c r="AR45" s="169">
        <f t="shared" si="15"/>
        <v>0</v>
      </c>
      <c r="AS45" s="169"/>
      <c r="AT45" s="169"/>
      <c r="AU45" s="169">
        <f t="shared" si="46"/>
        <v>0</v>
      </c>
      <c r="AV45" s="169"/>
      <c r="AW45" s="169"/>
      <c r="AX45" s="169"/>
      <c r="AY45" s="169"/>
      <c r="AZ45" s="169"/>
      <c r="BA45" s="169">
        <f t="shared" si="47"/>
        <v>0</v>
      </c>
      <c r="BB45" s="122"/>
      <c r="BC45" s="122"/>
      <c r="BD45" s="169">
        <f t="shared" si="19"/>
        <v>0</v>
      </c>
      <c r="BE45" s="122"/>
      <c r="BF45" s="122"/>
      <c r="BG45" s="169">
        <f t="shared" si="20"/>
        <v>0</v>
      </c>
      <c r="BH45" s="122"/>
      <c r="BI45" s="122"/>
      <c r="BJ45" s="169">
        <f t="shared" si="21"/>
        <v>0</v>
      </c>
      <c r="BK45" s="169"/>
      <c r="BL45" s="169"/>
      <c r="BM45" s="169"/>
      <c r="BN45" s="122"/>
      <c r="BO45" s="122"/>
      <c r="BP45" s="169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69">
        <f t="shared" si="27"/>
        <v>0</v>
      </c>
      <c r="BW45" s="170">
        <f t="shared" si="53"/>
        <v>0</v>
      </c>
      <c r="BX45" s="170">
        <f t="shared" si="1"/>
        <v>0</v>
      </c>
      <c r="BY45" s="170">
        <f t="shared" si="1"/>
        <v>0</v>
      </c>
      <c r="BZ45" s="170">
        <f t="shared" si="44"/>
        <v>0</v>
      </c>
      <c r="CA45" s="170">
        <f t="shared" si="45"/>
        <v>0</v>
      </c>
      <c r="CB45" s="170">
        <f t="shared" si="28"/>
        <v>0</v>
      </c>
    </row>
    <row r="46" spans="1:80">
      <c r="A46" s="13">
        <v>39</v>
      </c>
      <c r="B46" s="15" t="s">
        <v>39</v>
      </c>
      <c r="C46" s="168">
        <v>8930000</v>
      </c>
      <c r="D46" s="168">
        <v>8930000</v>
      </c>
      <c r="E46" s="169">
        <f t="shared" si="2"/>
        <v>0</v>
      </c>
      <c r="F46" s="168">
        <v>43400000</v>
      </c>
      <c r="G46" s="168">
        <v>35300600</v>
      </c>
      <c r="H46" s="169">
        <f t="shared" si="3"/>
        <v>-8099400</v>
      </c>
      <c r="I46" s="122">
        <v>1750000</v>
      </c>
      <c r="J46" s="122">
        <v>1750000</v>
      </c>
      <c r="K46" s="169">
        <f t="shared" si="4"/>
        <v>0</v>
      </c>
      <c r="L46" s="168">
        <v>9500000</v>
      </c>
      <c r="M46" s="168">
        <v>9497800</v>
      </c>
      <c r="N46" s="169">
        <f t="shared" si="5"/>
        <v>-2200</v>
      </c>
      <c r="O46" s="122">
        <v>5250000</v>
      </c>
      <c r="P46" s="122">
        <v>4089700</v>
      </c>
      <c r="Q46" s="169">
        <f t="shared" si="6"/>
        <v>-1160300</v>
      </c>
      <c r="R46" s="168">
        <v>9800000</v>
      </c>
      <c r="S46" s="168">
        <v>3790000</v>
      </c>
      <c r="T46" s="169">
        <f t="shared" si="7"/>
        <v>-6010000</v>
      </c>
      <c r="U46" s="122"/>
      <c r="V46" s="122"/>
      <c r="W46" s="169">
        <f t="shared" si="8"/>
        <v>0</v>
      </c>
      <c r="X46" s="122"/>
      <c r="Y46" s="122"/>
      <c r="Z46" s="169">
        <f t="shared" si="9"/>
        <v>0</v>
      </c>
      <c r="AA46" s="122"/>
      <c r="AB46" s="122"/>
      <c r="AC46" s="169">
        <f t="shared" si="10"/>
        <v>0</v>
      </c>
      <c r="AD46" s="168"/>
      <c r="AE46" s="168"/>
      <c r="AF46" s="169">
        <f t="shared" si="11"/>
        <v>0</v>
      </c>
      <c r="AG46" s="122"/>
      <c r="AH46" s="122"/>
      <c r="AI46" s="169">
        <f t="shared" si="12"/>
        <v>0</v>
      </c>
      <c r="AJ46" s="168"/>
      <c r="AK46" s="168"/>
      <c r="AL46" s="169">
        <f t="shared" si="13"/>
        <v>0</v>
      </c>
      <c r="AM46" s="122"/>
      <c r="AN46" s="122"/>
      <c r="AO46" s="169">
        <f t="shared" si="14"/>
        <v>0</v>
      </c>
      <c r="AP46" s="122"/>
      <c r="AQ46" s="122"/>
      <c r="AR46" s="169">
        <f t="shared" si="15"/>
        <v>0</v>
      </c>
      <c r="AS46" s="169"/>
      <c r="AT46" s="169"/>
      <c r="AU46" s="169">
        <f t="shared" si="46"/>
        <v>0</v>
      </c>
      <c r="AV46" s="169"/>
      <c r="AW46" s="169"/>
      <c r="AX46" s="169"/>
      <c r="AY46" s="169"/>
      <c r="AZ46" s="169"/>
      <c r="BA46" s="169">
        <f t="shared" si="47"/>
        <v>0</v>
      </c>
      <c r="BB46" s="122"/>
      <c r="BC46" s="122"/>
      <c r="BD46" s="169">
        <f t="shared" si="19"/>
        <v>0</v>
      </c>
      <c r="BE46" s="122"/>
      <c r="BF46" s="122"/>
      <c r="BG46" s="169">
        <f t="shared" si="20"/>
        <v>0</v>
      </c>
      <c r="BH46" s="122"/>
      <c r="BI46" s="122"/>
      <c r="BJ46" s="169">
        <f t="shared" si="21"/>
        <v>0</v>
      </c>
      <c r="BK46" s="169"/>
      <c r="BL46" s="169"/>
      <c r="BM46" s="169"/>
      <c r="BN46" s="122">
        <v>4200000</v>
      </c>
      <c r="BO46" s="122">
        <v>3900000</v>
      </c>
      <c r="BP46" s="169">
        <f t="shared" si="23"/>
        <v>-300000</v>
      </c>
      <c r="BQ46" s="124">
        <f t="shared" si="54"/>
        <v>82830000</v>
      </c>
      <c r="BR46" s="124">
        <f t="shared" si="55"/>
        <v>67258100</v>
      </c>
      <c r="BS46" s="124">
        <f t="shared" si="56"/>
        <v>-15571900</v>
      </c>
      <c r="BT46" s="122"/>
      <c r="BU46" s="122"/>
      <c r="BV46" s="169">
        <f t="shared" si="27"/>
        <v>0</v>
      </c>
      <c r="BW46" s="170">
        <f t="shared" si="53"/>
        <v>0</v>
      </c>
      <c r="BX46" s="170">
        <f t="shared" si="1"/>
        <v>0</v>
      </c>
      <c r="BY46" s="170">
        <f t="shared" si="1"/>
        <v>0</v>
      </c>
      <c r="BZ46" s="170">
        <f t="shared" si="44"/>
        <v>82830000</v>
      </c>
      <c r="CA46" s="170">
        <f t="shared" si="45"/>
        <v>67258100</v>
      </c>
      <c r="CB46" s="170">
        <f t="shared" si="28"/>
        <v>-15571900</v>
      </c>
    </row>
    <row r="47" spans="1:80">
      <c r="A47" s="13">
        <v>40</v>
      </c>
      <c r="B47" s="15" t="s">
        <v>42</v>
      </c>
      <c r="C47" s="168">
        <v>7000000</v>
      </c>
      <c r="D47" s="168">
        <v>5652199</v>
      </c>
      <c r="E47" s="169">
        <f t="shared" si="2"/>
        <v>-1347801</v>
      </c>
      <c r="F47" s="168">
        <v>23200000</v>
      </c>
      <c r="G47" s="168">
        <v>16123100</v>
      </c>
      <c r="H47" s="169">
        <f t="shared" si="3"/>
        <v>-7076900</v>
      </c>
      <c r="I47" s="122"/>
      <c r="J47" s="122"/>
      <c r="K47" s="169">
        <f t="shared" si="4"/>
        <v>0</v>
      </c>
      <c r="L47" s="168"/>
      <c r="M47" s="168"/>
      <c r="N47" s="169">
        <f t="shared" si="5"/>
        <v>0</v>
      </c>
      <c r="O47" s="122"/>
      <c r="P47" s="122"/>
      <c r="Q47" s="169">
        <f t="shared" si="6"/>
        <v>0</v>
      </c>
      <c r="R47" s="168"/>
      <c r="S47" s="168"/>
      <c r="T47" s="169">
        <f t="shared" si="7"/>
        <v>0</v>
      </c>
      <c r="U47" s="122"/>
      <c r="V47" s="122"/>
      <c r="W47" s="169">
        <f t="shared" si="8"/>
        <v>0</v>
      </c>
      <c r="X47" s="122"/>
      <c r="Y47" s="122"/>
      <c r="Z47" s="169">
        <f t="shared" si="9"/>
        <v>0</v>
      </c>
      <c r="AA47" s="122"/>
      <c r="AB47" s="122"/>
      <c r="AC47" s="169">
        <f t="shared" si="10"/>
        <v>0</v>
      </c>
      <c r="AD47" s="168"/>
      <c r="AE47" s="168"/>
      <c r="AF47" s="169">
        <f t="shared" si="11"/>
        <v>0</v>
      </c>
      <c r="AG47" s="122"/>
      <c r="AH47" s="122"/>
      <c r="AI47" s="169">
        <f t="shared" si="12"/>
        <v>0</v>
      </c>
      <c r="AJ47" s="168"/>
      <c r="AK47" s="168"/>
      <c r="AL47" s="169">
        <f t="shared" si="13"/>
        <v>0</v>
      </c>
      <c r="AM47" s="122"/>
      <c r="AN47" s="122"/>
      <c r="AO47" s="169">
        <f t="shared" si="14"/>
        <v>0</v>
      </c>
      <c r="AP47" s="122"/>
      <c r="AQ47" s="122"/>
      <c r="AR47" s="169">
        <f t="shared" si="15"/>
        <v>0</v>
      </c>
      <c r="AS47" s="169"/>
      <c r="AT47" s="169"/>
      <c r="AU47" s="169">
        <f t="shared" si="46"/>
        <v>0</v>
      </c>
      <c r="AV47" s="169"/>
      <c r="AW47" s="169"/>
      <c r="AX47" s="169"/>
      <c r="AY47" s="169"/>
      <c r="AZ47" s="169"/>
      <c r="BA47" s="169">
        <f t="shared" si="47"/>
        <v>0</v>
      </c>
      <c r="BB47" s="122"/>
      <c r="BC47" s="122"/>
      <c r="BD47" s="169">
        <f t="shared" si="19"/>
        <v>0</v>
      </c>
      <c r="BE47" s="122"/>
      <c r="BF47" s="122"/>
      <c r="BG47" s="169">
        <f t="shared" si="20"/>
        <v>0</v>
      </c>
      <c r="BH47" s="122"/>
      <c r="BI47" s="122"/>
      <c r="BJ47" s="169">
        <f t="shared" si="21"/>
        <v>0</v>
      </c>
      <c r="BK47" s="169"/>
      <c r="BL47" s="169"/>
      <c r="BM47" s="169"/>
      <c r="BN47" s="122"/>
      <c r="BO47" s="122"/>
      <c r="BP47" s="169">
        <f t="shared" si="23"/>
        <v>0</v>
      </c>
      <c r="BQ47" s="124">
        <f t="shared" si="54"/>
        <v>30200000</v>
      </c>
      <c r="BR47" s="124">
        <f t="shared" si="55"/>
        <v>21775299</v>
      </c>
      <c r="BS47" s="124">
        <f t="shared" si="56"/>
        <v>-8424701</v>
      </c>
      <c r="BT47" s="122"/>
      <c r="BU47" s="122"/>
      <c r="BV47" s="169">
        <f t="shared" si="27"/>
        <v>0</v>
      </c>
      <c r="BW47" s="170">
        <f t="shared" si="53"/>
        <v>0</v>
      </c>
      <c r="BX47" s="170">
        <f t="shared" si="1"/>
        <v>0</v>
      </c>
      <c r="BY47" s="170">
        <f t="shared" si="1"/>
        <v>0</v>
      </c>
      <c r="BZ47" s="170">
        <f t="shared" si="44"/>
        <v>30200000</v>
      </c>
      <c r="CA47" s="170">
        <f t="shared" si="45"/>
        <v>21775299</v>
      </c>
      <c r="CB47" s="170">
        <f t="shared" si="28"/>
        <v>-8424701</v>
      </c>
    </row>
    <row r="48" spans="1:80" s="171" customFormat="1">
      <c r="A48" s="55">
        <v>41</v>
      </c>
      <c r="B48" s="56" t="s">
        <v>43</v>
      </c>
      <c r="C48" s="135">
        <f>SUM(C49:C57)</f>
        <v>1419140000</v>
      </c>
      <c r="D48" s="135">
        <f>SUM(D49:D57)</f>
        <v>1186224344</v>
      </c>
      <c r="E48" s="160">
        <f t="shared" si="2"/>
        <v>-232915656</v>
      </c>
      <c r="F48" s="135">
        <f>SUM(F49:F57)</f>
        <v>1191786400</v>
      </c>
      <c r="G48" s="135">
        <f>SUM(G49:G57)</f>
        <v>1090362149.6300001</v>
      </c>
      <c r="H48" s="160">
        <f t="shared" si="3"/>
        <v>-101424250.36999989</v>
      </c>
      <c r="I48" s="86">
        <f>SUM(I49:I57)</f>
        <v>21024000</v>
      </c>
      <c r="J48" s="86">
        <f>SUM(J49:J57)</f>
        <v>14266450</v>
      </c>
      <c r="K48" s="160">
        <f t="shared" si="4"/>
        <v>-6757550</v>
      </c>
      <c r="L48" s="135">
        <f>SUM(L49:L57)</f>
        <v>955400</v>
      </c>
      <c r="M48" s="135">
        <f>SUM(M49:M57)</f>
        <v>233468</v>
      </c>
      <c r="N48" s="160">
        <f t="shared" si="5"/>
        <v>-721932</v>
      </c>
      <c r="O48" s="86">
        <f>SUM(O49:O57)</f>
        <v>1024466700</v>
      </c>
      <c r="P48" s="86">
        <f>SUM(P49:P57)</f>
        <v>763000445</v>
      </c>
      <c r="Q48" s="160">
        <f t="shared" si="6"/>
        <v>-261466255</v>
      </c>
      <c r="R48" s="135">
        <f>SUM(R49:R57)</f>
        <v>3746000</v>
      </c>
      <c r="S48" s="135">
        <f>SUM(S49:S57)</f>
        <v>3064674</v>
      </c>
      <c r="T48" s="160">
        <f t="shared" si="7"/>
        <v>-681326</v>
      </c>
      <c r="U48" s="86">
        <f>SUM(U49:U57)</f>
        <v>0</v>
      </c>
      <c r="V48" s="86">
        <f>SUM(V49:V57)</f>
        <v>0</v>
      </c>
      <c r="W48" s="160">
        <f t="shared" si="8"/>
        <v>0</v>
      </c>
      <c r="X48" s="86">
        <f>SUM(X49:X57)</f>
        <v>0</v>
      </c>
      <c r="Y48" s="86">
        <f>SUM(Y49:Y57)</f>
        <v>0</v>
      </c>
      <c r="Z48" s="160">
        <f t="shared" si="9"/>
        <v>0</v>
      </c>
      <c r="AA48" s="86">
        <f>SUM(AA49:AA57)</f>
        <v>7197758900</v>
      </c>
      <c r="AB48" s="86">
        <f>SUM(AB49:AB57)</f>
        <v>5069777331.8400002</v>
      </c>
      <c r="AC48" s="160">
        <f t="shared" si="10"/>
        <v>-2127981568.1599998</v>
      </c>
      <c r="AD48" s="135">
        <f>SUM(AD49:AD57)</f>
        <v>0</v>
      </c>
      <c r="AE48" s="135">
        <f>SUM(AE49:AE57)</f>
        <v>0</v>
      </c>
      <c r="AF48" s="160">
        <f t="shared" si="11"/>
        <v>0</v>
      </c>
      <c r="AG48" s="86">
        <f>SUM(AG49:AG57)</f>
        <v>0</v>
      </c>
      <c r="AH48" s="86">
        <f>SUM(AH49:AH57)</f>
        <v>0</v>
      </c>
      <c r="AI48" s="160">
        <f t="shared" si="12"/>
        <v>0</v>
      </c>
      <c r="AJ48" s="135">
        <f>SUM(AJ49:AJ57)</f>
        <v>0</v>
      </c>
      <c r="AK48" s="135">
        <f>SUM(AK49:AK57)</f>
        <v>0</v>
      </c>
      <c r="AL48" s="160">
        <f t="shared" si="13"/>
        <v>0</v>
      </c>
      <c r="AM48" s="86">
        <f>SUM(AM49:AM57)</f>
        <v>0</v>
      </c>
      <c r="AN48" s="86">
        <f>SUM(AN49:AN57)</f>
        <v>0</v>
      </c>
      <c r="AO48" s="160">
        <f t="shared" si="14"/>
        <v>0</v>
      </c>
      <c r="AP48" s="86">
        <f>SUM(AP49:AP57)</f>
        <v>0</v>
      </c>
      <c r="AQ48" s="86">
        <f>SUM(AQ49:AQ57)</f>
        <v>0</v>
      </c>
      <c r="AR48" s="160">
        <f t="shared" si="15"/>
        <v>0</v>
      </c>
      <c r="AS48" s="160"/>
      <c r="AT48" s="160"/>
      <c r="AU48" s="160">
        <f t="shared" si="46"/>
        <v>0</v>
      </c>
      <c r="AV48" s="160"/>
      <c r="AW48" s="160"/>
      <c r="AX48" s="160"/>
      <c r="AY48" s="160"/>
      <c r="AZ48" s="160"/>
      <c r="BA48" s="160">
        <f t="shared" si="47"/>
        <v>0</v>
      </c>
      <c r="BB48" s="86">
        <f>SUM(BB49:BB57)</f>
        <v>0</v>
      </c>
      <c r="BC48" s="86">
        <f>SUM(BC49:BC57)</f>
        <v>0</v>
      </c>
      <c r="BD48" s="160">
        <f t="shared" si="19"/>
        <v>0</v>
      </c>
      <c r="BE48" s="86">
        <f>SUM(BE49:BE57)</f>
        <v>0</v>
      </c>
      <c r="BF48" s="86">
        <f>SUM(BF49:BF57)</f>
        <v>0</v>
      </c>
      <c r="BG48" s="160">
        <f t="shared" si="20"/>
        <v>0</v>
      </c>
      <c r="BH48" s="86">
        <f>SUM(BH49:BH57)</f>
        <v>0</v>
      </c>
      <c r="BI48" s="86">
        <f>SUM(BI49:BI57)</f>
        <v>0</v>
      </c>
      <c r="BJ48" s="160">
        <f t="shared" si="21"/>
        <v>0</v>
      </c>
      <c r="BK48" s="160"/>
      <c r="BL48" s="160"/>
      <c r="BM48" s="160"/>
      <c r="BN48" s="86">
        <f>SUM(BN49:BN57)</f>
        <v>1970000</v>
      </c>
      <c r="BO48" s="86">
        <f>SUM(BO49:BO57)</f>
        <v>677432</v>
      </c>
      <c r="BP48" s="160">
        <f t="shared" si="23"/>
        <v>-1292568</v>
      </c>
      <c r="BQ48" s="88">
        <f t="shared" si="54"/>
        <v>10860847400</v>
      </c>
      <c r="BR48" s="88">
        <f t="shared" si="55"/>
        <v>8127606294.4700003</v>
      </c>
      <c r="BS48" s="88">
        <f t="shared" si="56"/>
        <v>-2733241105.5299997</v>
      </c>
      <c r="BT48" s="86">
        <f>SUM(BT49:BT57)</f>
        <v>0</v>
      </c>
      <c r="BU48" s="86">
        <f>SUM(BU49:BU57)</f>
        <v>0</v>
      </c>
      <c r="BV48" s="160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10860847400</v>
      </c>
      <c r="CA48" s="88">
        <f t="shared" si="45"/>
        <v>8127606294.4700003</v>
      </c>
      <c r="CB48" s="88">
        <f t="shared" si="28"/>
        <v>-2733241105.5299997</v>
      </c>
    </row>
    <row r="49" spans="1:81" s="287" customFormat="1">
      <c r="A49" s="285">
        <v>42</v>
      </c>
      <c r="B49" s="1" t="s">
        <v>74</v>
      </c>
      <c r="C49" s="122">
        <v>1413120000</v>
      </c>
      <c r="D49" s="122">
        <v>1181825966</v>
      </c>
      <c r="E49" s="169">
        <f t="shared" si="2"/>
        <v>-231294034</v>
      </c>
      <c r="F49" s="122">
        <v>1190186400</v>
      </c>
      <c r="G49" s="122">
        <v>1089708207.6300001</v>
      </c>
      <c r="H49" s="169">
        <f t="shared" si="3"/>
        <v>-100478192.36999989</v>
      </c>
      <c r="I49" s="122">
        <v>17796000</v>
      </c>
      <c r="J49" s="122">
        <v>14178450</v>
      </c>
      <c r="K49" s="169">
        <f t="shared" si="4"/>
        <v>-3617550</v>
      </c>
      <c r="L49" s="122">
        <v>150000</v>
      </c>
      <c r="M49" s="122">
        <v>100000</v>
      </c>
      <c r="N49" s="169">
        <f t="shared" si="5"/>
        <v>-50000</v>
      </c>
      <c r="O49" s="122">
        <v>1022600000</v>
      </c>
      <c r="P49" s="122">
        <v>762721045</v>
      </c>
      <c r="Q49" s="169">
        <f t="shared" si="6"/>
        <v>-259878955</v>
      </c>
      <c r="R49" s="122">
        <v>2452500</v>
      </c>
      <c r="S49" s="122">
        <v>2990000</v>
      </c>
      <c r="T49" s="169">
        <f t="shared" si="7"/>
        <v>537500</v>
      </c>
      <c r="U49" s="122"/>
      <c r="V49" s="122"/>
      <c r="W49" s="169">
        <f t="shared" si="8"/>
        <v>0</v>
      </c>
      <c r="X49" s="122"/>
      <c r="Y49" s="122"/>
      <c r="Z49" s="169">
        <f t="shared" si="9"/>
        <v>0</v>
      </c>
      <c r="AA49" s="122">
        <v>7197758900</v>
      </c>
      <c r="AB49" s="122">
        <v>5069777331.8400002</v>
      </c>
      <c r="AC49" s="169">
        <f t="shared" si="10"/>
        <v>-2127981568.1599998</v>
      </c>
      <c r="AD49" s="122"/>
      <c r="AE49" s="122"/>
      <c r="AF49" s="169">
        <f t="shared" si="11"/>
        <v>0</v>
      </c>
      <c r="AG49" s="122"/>
      <c r="AH49" s="122"/>
      <c r="AI49" s="169">
        <f t="shared" si="12"/>
        <v>0</v>
      </c>
      <c r="AJ49" s="122"/>
      <c r="AK49" s="122"/>
      <c r="AL49" s="169">
        <f t="shared" si="13"/>
        <v>0</v>
      </c>
      <c r="AM49" s="122"/>
      <c r="AN49" s="122"/>
      <c r="AO49" s="169">
        <f t="shared" si="14"/>
        <v>0</v>
      </c>
      <c r="AP49" s="122"/>
      <c r="AQ49" s="122"/>
      <c r="AR49" s="169">
        <f t="shared" si="15"/>
        <v>0</v>
      </c>
      <c r="AS49" s="169"/>
      <c r="AT49" s="169"/>
      <c r="AU49" s="169">
        <f t="shared" si="46"/>
        <v>0</v>
      </c>
      <c r="AV49" s="169"/>
      <c r="AW49" s="169"/>
      <c r="AX49" s="169"/>
      <c r="AY49" s="169"/>
      <c r="AZ49" s="169"/>
      <c r="BA49" s="169">
        <f t="shared" si="47"/>
        <v>0</v>
      </c>
      <c r="BB49" s="122"/>
      <c r="BC49" s="122"/>
      <c r="BD49" s="169">
        <f t="shared" si="19"/>
        <v>0</v>
      </c>
      <c r="BE49" s="122"/>
      <c r="BF49" s="122"/>
      <c r="BG49" s="169">
        <f t="shared" si="20"/>
        <v>0</v>
      </c>
      <c r="BH49" s="122"/>
      <c r="BI49" s="122"/>
      <c r="BJ49" s="169">
        <f t="shared" si="21"/>
        <v>0</v>
      </c>
      <c r="BK49" s="169"/>
      <c r="BL49" s="169"/>
      <c r="BM49" s="169"/>
      <c r="BN49" s="122">
        <v>1000000</v>
      </c>
      <c r="BO49" s="122">
        <v>22000</v>
      </c>
      <c r="BP49" s="169">
        <f t="shared" si="23"/>
        <v>-978000</v>
      </c>
      <c r="BQ49" s="124">
        <f t="shared" si="54"/>
        <v>10845063800</v>
      </c>
      <c r="BR49" s="124">
        <f t="shared" si="55"/>
        <v>8121323000.4700003</v>
      </c>
      <c r="BS49" s="124">
        <f t="shared" si="56"/>
        <v>-2723740799.5299997</v>
      </c>
      <c r="BT49" s="122"/>
      <c r="BU49" s="122"/>
      <c r="BV49" s="169">
        <f t="shared" si="27"/>
        <v>0</v>
      </c>
      <c r="BW49" s="170">
        <f t="shared" si="53"/>
        <v>0</v>
      </c>
      <c r="BX49" s="170">
        <f t="shared" si="1"/>
        <v>0</v>
      </c>
      <c r="BY49" s="170">
        <f t="shared" si="1"/>
        <v>0</v>
      </c>
      <c r="BZ49" s="170">
        <f t="shared" si="44"/>
        <v>10845063800</v>
      </c>
      <c r="CA49" s="170">
        <f t="shared" si="45"/>
        <v>8121323000.4700003</v>
      </c>
      <c r="CB49" s="170">
        <f t="shared" si="28"/>
        <v>-2723740799.5299997</v>
      </c>
      <c r="CC49" s="286"/>
    </row>
    <row r="50" spans="1:81">
      <c r="A50" s="13">
        <v>43</v>
      </c>
      <c r="B50" s="15" t="s">
        <v>44</v>
      </c>
      <c r="C50" s="168">
        <v>350000</v>
      </c>
      <c r="D50" s="168">
        <v>0</v>
      </c>
      <c r="E50" s="169">
        <f t="shared" si="2"/>
        <v>-350000</v>
      </c>
      <c r="F50" s="168">
        <v>600000</v>
      </c>
      <c r="G50" s="168">
        <v>0</v>
      </c>
      <c r="H50" s="169">
        <f t="shared" si="3"/>
        <v>-600000</v>
      </c>
      <c r="I50" s="122">
        <v>840000</v>
      </c>
      <c r="J50" s="122">
        <v>0</v>
      </c>
      <c r="K50" s="169">
        <f t="shared" si="4"/>
        <v>-840000</v>
      </c>
      <c r="L50" s="168">
        <v>576000</v>
      </c>
      <c r="M50" s="168">
        <v>0</v>
      </c>
      <c r="N50" s="169">
        <f t="shared" si="5"/>
        <v>-576000</v>
      </c>
      <c r="O50" s="122">
        <v>166700</v>
      </c>
      <c r="P50" s="122">
        <v>0</v>
      </c>
      <c r="Q50" s="169">
        <f t="shared" si="6"/>
        <v>-166700</v>
      </c>
      <c r="R50" s="168">
        <v>313900</v>
      </c>
      <c r="S50" s="168">
        <v>0</v>
      </c>
      <c r="T50" s="169">
        <f t="shared" si="7"/>
        <v>-313900</v>
      </c>
      <c r="U50" s="122"/>
      <c r="V50" s="122"/>
      <c r="W50" s="169">
        <f t="shared" si="8"/>
        <v>0</v>
      </c>
      <c r="X50" s="122"/>
      <c r="Y50" s="122"/>
      <c r="Z50" s="169">
        <f t="shared" si="9"/>
        <v>0</v>
      </c>
      <c r="AA50" s="122"/>
      <c r="AB50" s="122"/>
      <c r="AC50" s="169">
        <f t="shared" si="10"/>
        <v>0</v>
      </c>
      <c r="AD50" s="168"/>
      <c r="AE50" s="168"/>
      <c r="AF50" s="169">
        <f t="shared" si="11"/>
        <v>0</v>
      </c>
      <c r="AG50" s="122"/>
      <c r="AH50" s="122"/>
      <c r="AI50" s="169">
        <f t="shared" si="12"/>
        <v>0</v>
      </c>
      <c r="AJ50" s="168"/>
      <c r="AK50" s="168"/>
      <c r="AL50" s="169">
        <f t="shared" si="13"/>
        <v>0</v>
      </c>
      <c r="AM50" s="122"/>
      <c r="AN50" s="122"/>
      <c r="AO50" s="169">
        <f t="shared" si="14"/>
        <v>0</v>
      </c>
      <c r="AP50" s="122"/>
      <c r="AQ50" s="122"/>
      <c r="AR50" s="169">
        <f t="shared" si="15"/>
        <v>0</v>
      </c>
      <c r="AS50" s="169"/>
      <c r="AT50" s="169"/>
      <c r="AU50" s="169">
        <f t="shared" si="46"/>
        <v>0</v>
      </c>
      <c r="AV50" s="169"/>
      <c r="AW50" s="169"/>
      <c r="AX50" s="169"/>
      <c r="AY50" s="169"/>
      <c r="AZ50" s="169"/>
      <c r="BA50" s="169">
        <f t="shared" si="47"/>
        <v>0</v>
      </c>
      <c r="BB50" s="122"/>
      <c r="BC50" s="122"/>
      <c r="BD50" s="169">
        <f t="shared" si="19"/>
        <v>0</v>
      </c>
      <c r="BE50" s="122"/>
      <c r="BF50" s="122"/>
      <c r="BG50" s="169">
        <f t="shared" si="20"/>
        <v>0</v>
      </c>
      <c r="BH50" s="122"/>
      <c r="BI50" s="122"/>
      <c r="BJ50" s="169">
        <f t="shared" si="21"/>
        <v>0</v>
      </c>
      <c r="BK50" s="169"/>
      <c r="BL50" s="169"/>
      <c r="BM50" s="169"/>
      <c r="BN50" s="122"/>
      <c r="BO50" s="122"/>
      <c r="BP50" s="169">
        <f t="shared" si="23"/>
        <v>0</v>
      </c>
      <c r="BQ50" s="124">
        <f t="shared" si="54"/>
        <v>2846600</v>
      </c>
      <c r="BR50" s="124">
        <f t="shared" si="55"/>
        <v>0</v>
      </c>
      <c r="BS50" s="124">
        <f t="shared" si="56"/>
        <v>-2846600</v>
      </c>
      <c r="BT50" s="122"/>
      <c r="BU50" s="122"/>
      <c r="BV50" s="169">
        <f t="shared" si="27"/>
        <v>0</v>
      </c>
      <c r="BW50" s="170">
        <f t="shared" si="53"/>
        <v>0</v>
      </c>
      <c r="BX50" s="170">
        <f t="shared" si="1"/>
        <v>0</v>
      </c>
      <c r="BY50" s="170">
        <f t="shared" si="1"/>
        <v>0</v>
      </c>
      <c r="BZ50" s="170">
        <f t="shared" si="44"/>
        <v>2846600</v>
      </c>
      <c r="CA50" s="170">
        <f t="shared" si="45"/>
        <v>0</v>
      </c>
      <c r="CB50" s="170">
        <f t="shared" si="28"/>
        <v>-2846600</v>
      </c>
    </row>
    <row r="51" spans="1:81">
      <c r="A51" s="13">
        <v>44</v>
      </c>
      <c r="B51" s="15" t="s">
        <v>45</v>
      </c>
      <c r="C51" s="168">
        <v>4800000</v>
      </c>
      <c r="D51" s="168">
        <v>4200000</v>
      </c>
      <c r="E51" s="169">
        <f t="shared" si="2"/>
        <v>-600000</v>
      </c>
      <c r="F51" s="168">
        <v>0</v>
      </c>
      <c r="G51" s="168">
        <v>0</v>
      </c>
      <c r="H51" s="169">
        <f t="shared" si="3"/>
        <v>0</v>
      </c>
      <c r="I51" s="122">
        <v>2000000</v>
      </c>
      <c r="J51" s="122">
        <v>0</v>
      </c>
      <c r="K51" s="169">
        <f t="shared" si="4"/>
        <v>-2000000</v>
      </c>
      <c r="L51" s="168">
        <v>0</v>
      </c>
      <c r="M51" s="168">
        <v>0</v>
      </c>
      <c r="N51" s="169">
        <f t="shared" si="5"/>
        <v>0</v>
      </c>
      <c r="O51" s="122">
        <v>300000</v>
      </c>
      <c r="P51" s="122">
        <v>279400</v>
      </c>
      <c r="Q51" s="169">
        <f t="shared" si="6"/>
        <v>-20600</v>
      </c>
      <c r="R51" s="168">
        <v>794600</v>
      </c>
      <c r="S51" s="168">
        <v>0</v>
      </c>
      <c r="T51" s="169">
        <f t="shared" si="7"/>
        <v>-794600</v>
      </c>
      <c r="U51" s="122"/>
      <c r="V51" s="122"/>
      <c r="W51" s="169">
        <f t="shared" si="8"/>
        <v>0</v>
      </c>
      <c r="X51" s="122"/>
      <c r="Y51" s="122"/>
      <c r="Z51" s="169">
        <f t="shared" si="9"/>
        <v>0</v>
      </c>
      <c r="AA51" s="122"/>
      <c r="AB51" s="122"/>
      <c r="AC51" s="169">
        <f t="shared" si="10"/>
        <v>0</v>
      </c>
      <c r="AD51" s="168"/>
      <c r="AE51" s="168"/>
      <c r="AF51" s="169">
        <f t="shared" si="11"/>
        <v>0</v>
      </c>
      <c r="AG51" s="122"/>
      <c r="AH51" s="122"/>
      <c r="AI51" s="169">
        <f t="shared" si="12"/>
        <v>0</v>
      </c>
      <c r="AJ51" s="168"/>
      <c r="AK51" s="168"/>
      <c r="AL51" s="169">
        <f t="shared" si="13"/>
        <v>0</v>
      </c>
      <c r="AM51" s="122"/>
      <c r="AN51" s="122"/>
      <c r="AO51" s="169">
        <f t="shared" si="14"/>
        <v>0</v>
      </c>
      <c r="AP51" s="122"/>
      <c r="AQ51" s="122"/>
      <c r="AR51" s="169">
        <f t="shared" si="15"/>
        <v>0</v>
      </c>
      <c r="AS51" s="169"/>
      <c r="AT51" s="169"/>
      <c r="AU51" s="169">
        <f t="shared" si="46"/>
        <v>0</v>
      </c>
      <c r="AV51" s="169"/>
      <c r="AW51" s="169"/>
      <c r="AX51" s="169"/>
      <c r="AY51" s="169"/>
      <c r="AZ51" s="169"/>
      <c r="BA51" s="169">
        <f t="shared" si="47"/>
        <v>0</v>
      </c>
      <c r="BB51" s="122"/>
      <c r="BC51" s="122"/>
      <c r="BD51" s="169">
        <f t="shared" si="19"/>
        <v>0</v>
      </c>
      <c r="BE51" s="122"/>
      <c r="BF51" s="122"/>
      <c r="BG51" s="169">
        <f t="shared" si="20"/>
        <v>0</v>
      </c>
      <c r="BH51" s="122"/>
      <c r="BI51" s="122"/>
      <c r="BJ51" s="169">
        <f t="shared" si="21"/>
        <v>0</v>
      </c>
      <c r="BK51" s="169"/>
      <c r="BL51" s="169"/>
      <c r="BM51" s="169"/>
      <c r="BN51" s="122">
        <v>550000</v>
      </c>
      <c r="BO51" s="122">
        <v>539400</v>
      </c>
      <c r="BP51" s="169">
        <f t="shared" si="23"/>
        <v>-10600</v>
      </c>
      <c r="BQ51" s="124">
        <f t="shared" si="54"/>
        <v>8444600</v>
      </c>
      <c r="BR51" s="124">
        <f t="shared" si="55"/>
        <v>5018800</v>
      </c>
      <c r="BS51" s="124">
        <f t="shared" si="56"/>
        <v>-3425800</v>
      </c>
      <c r="BT51" s="122"/>
      <c r="BU51" s="122"/>
      <c r="BV51" s="169">
        <f t="shared" si="27"/>
        <v>0</v>
      </c>
      <c r="BW51" s="170">
        <f t="shared" si="53"/>
        <v>0</v>
      </c>
      <c r="BX51" s="170">
        <f t="shared" si="1"/>
        <v>0</v>
      </c>
      <c r="BY51" s="170">
        <f t="shared" si="1"/>
        <v>0</v>
      </c>
      <c r="BZ51" s="170">
        <f t="shared" si="44"/>
        <v>8444600</v>
      </c>
      <c r="CA51" s="170">
        <f t="shared" si="45"/>
        <v>5018800</v>
      </c>
      <c r="CB51" s="170">
        <f t="shared" si="28"/>
        <v>-3425800</v>
      </c>
    </row>
    <row r="52" spans="1:81">
      <c r="A52" s="13">
        <v>45</v>
      </c>
      <c r="B52" s="15" t="s">
        <v>51</v>
      </c>
      <c r="C52" s="168">
        <v>250000</v>
      </c>
      <c r="D52" s="168">
        <v>154378</v>
      </c>
      <c r="E52" s="169">
        <f t="shared" si="2"/>
        <v>-95622</v>
      </c>
      <c r="F52" s="168">
        <v>600000</v>
      </c>
      <c r="G52" s="168">
        <v>479894</v>
      </c>
      <c r="H52" s="169">
        <f t="shared" si="3"/>
        <v>-120106</v>
      </c>
      <c r="I52" s="122">
        <v>200000</v>
      </c>
      <c r="J52" s="122">
        <v>0</v>
      </c>
      <c r="K52" s="169">
        <f t="shared" si="4"/>
        <v>-200000</v>
      </c>
      <c r="L52" s="168">
        <v>22000</v>
      </c>
      <c r="M52" s="168">
        <v>0</v>
      </c>
      <c r="N52" s="169">
        <f t="shared" si="5"/>
        <v>-22000</v>
      </c>
      <c r="O52" s="122">
        <v>283300</v>
      </c>
      <c r="P52" s="122">
        <v>0</v>
      </c>
      <c r="Q52" s="169">
        <f t="shared" si="6"/>
        <v>-283300</v>
      </c>
      <c r="R52" s="168">
        <v>145000</v>
      </c>
      <c r="S52" s="168">
        <v>52674</v>
      </c>
      <c r="T52" s="169">
        <f t="shared" si="7"/>
        <v>-92326</v>
      </c>
      <c r="U52" s="122"/>
      <c r="V52" s="122"/>
      <c r="W52" s="169">
        <f t="shared" si="8"/>
        <v>0</v>
      </c>
      <c r="X52" s="122"/>
      <c r="Y52" s="122"/>
      <c r="Z52" s="169">
        <f t="shared" si="9"/>
        <v>0</v>
      </c>
      <c r="AA52" s="122"/>
      <c r="AB52" s="122"/>
      <c r="AC52" s="169">
        <f t="shared" si="10"/>
        <v>0</v>
      </c>
      <c r="AD52" s="168"/>
      <c r="AE52" s="168"/>
      <c r="AF52" s="169">
        <f t="shared" si="11"/>
        <v>0</v>
      </c>
      <c r="AG52" s="122"/>
      <c r="AH52" s="122"/>
      <c r="AI52" s="169">
        <f t="shared" si="12"/>
        <v>0</v>
      </c>
      <c r="AJ52" s="168"/>
      <c r="AK52" s="168"/>
      <c r="AL52" s="169">
        <f t="shared" si="13"/>
        <v>0</v>
      </c>
      <c r="AM52" s="122"/>
      <c r="AN52" s="122"/>
      <c r="AO52" s="169">
        <f t="shared" si="14"/>
        <v>0</v>
      </c>
      <c r="AP52" s="122"/>
      <c r="AQ52" s="122"/>
      <c r="AR52" s="169">
        <f t="shared" si="15"/>
        <v>0</v>
      </c>
      <c r="AS52" s="169"/>
      <c r="AT52" s="169"/>
      <c r="AU52" s="169">
        <f t="shared" si="46"/>
        <v>0</v>
      </c>
      <c r="AV52" s="169"/>
      <c r="AW52" s="169"/>
      <c r="AX52" s="169"/>
      <c r="AY52" s="169"/>
      <c r="AZ52" s="169"/>
      <c r="BA52" s="169">
        <f t="shared" si="47"/>
        <v>0</v>
      </c>
      <c r="BB52" s="122"/>
      <c r="BC52" s="122"/>
      <c r="BD52" s="169">
        <f t="shared" si="19"/>
        <v>0</v>
      </c>
      <c r="BE52" s="122"/>
      <c r="BF52" s="122"/>
      <c r="BG52" s="169">
        <f t="shared" si="20"/>
        <v>0</v>
      </c>
      <c r="BH52" s="122"/>
      <c r="BI52" s="122"/>
      <c r="BJ52" s="169">
        <f t="shared" si="21"/>
        <v>0</v>
      </c>
      <c r="BK52" s="169"/>
      <c r="BL52" s="169"/>
      <c r="BM52" s="169"/>
      <c r="BN52" s="122">
        <v>210000</v>
      </c>
      <c r="BO52" s="122">
        <v>60000</v>
      </c>
      <c r="BP52" s="169">
        <f t="shared" si="23"/>
        <v>-150000</v>
      </c>
      <c r="BQ52" s="124">
        <f t="shared" si="54"/>
        <v>1710300</v>
      </c>
      <c r="BR52" s="124">
        <f t="shared" si="55"/>
        <v>746946</v>
      </c>
      <c r="BS52" s="124">
        <f t="shared" si="56"/>
        <v>-963354</v>
      </c>
      <c r="BT52" s="122"/>
      <c r="BU52" s="122"/>
      <c r="BV52" s="169">
        <f t="shared" si="27"/>
        <v>0</v>
      </c>
      <c r="BW52" s="170">
        <f t="shared" si="53"/>
        <v>0</v>
      </c>
      <c r="BX52" s="170">
        <f t="shared" si="1"/>
        <v>0</v>
      </c>
      <c r="BY52" s="170">
        <f t="shared" si="1"/>
        <v>0</v>
      </c>
      <c r="BZ52" s="170">
        <f t="shared" si="44"/>
        <v>1710300</v>
      </c>
      <c r="CA52" s="170">
        <f t="shared" si="45"/>
        <v>746946</v>
      </c>
      <c r="CB52" s="170">
        <f t="shared" si="28"/>
        <v>-963354</v>
      </c>
    </row>
    <row r="53" spans="1:81">
      <c r="A53" s="13">
        <v>46</v>
      </c>
      <c r="B53" s="15" t="s">
        <v>46</v>
      </c>
      <c r="C53" s="168">
        <v>120000</v>
      </c>
      <c r="D53" s="168">
        <v>44000</v>
      </c>
      <c r="E53" s="169">
        <f t="shared" si="2"/>
        <v>-76000</v>
      </c>
      <c r="F53" s="168">
        <v>100000</v>
      </c>
      <c r="G53" s="168">
        <v>0</v>
      </c>
      <c r="H53" s="169">
        <f t="shared" si="3"/>
        <v>-100000</v>
      </c>
      <c r="I53" s="122">
        <v>120000</v>
      </c>
      <c r="J53" s="122">
        <v>88000</v>
      </c>
      <c r="K53" s="169">
        <f t="shared" si="4"/>
        <v>-32000</v>
      </c>
      <c r="L53" s="168">
        <v>169700</v>
      </c>
      <c r="M53" s="168">
        <v>124608</v>
      </c>
      <c r="N53" s="169">
        <f t="shared" si="5"/>
        <v>-45092</v>
      </c>
      <c r="O53" s="122">
        <v>66700</v>
      </c>
      <c r="P53" s="122">
        <v>0</v>
      </c>
      <c r="Q53" s="169">
        <f t="shared" si="6"/>
        <v>-66700</v>
      </c>
      <c r="R53" s="168">
        <v>40000</v>
      </c>
      <c r="S53" s="168">
        <v>22000</v>
      </c>
      <c r="T53" s="169">
        <f t="shared" si="7"/>
        <v>-18000</v>
      </c>
      <c r="U53" s="122"/>
      <c r="V53" s="122"/>
      <c r="W53" s="169">
        <f t="shared" si="8"/>
        <v>0</v>
      </c>
      <c r="X53" s="122"/>
      <c r="Y53" s="122"/>
      <c r="Z53" s="169">
        <f t="shared" si="9"/>
        <v>0</v>
      </c>
      <c r="AA53" s="122"/>
      <c r="AB53" s="122"/>
      <c r="AC53" s="169">
        <f t="shared" si="10"/>
        <v>0</v>
      </c>
      <c r="AD53" s="168"/>
      <c r="AE53" s="168"/>
      <c r="AF53" s="169">
        <f t="shared" si="11"/>
        <v>0</v>
      </c>
      <c r="AG53" s="122"/>
      <c r="AH53" s="122"/>
      <c r="AI53" s="169">
        <f t="shared" si="12"/>
        <v>0</v>
      </c>
      <c r="AJ53" s="168"/>
      <c r="AK53" s="168"/>
      <c r="AL53" s="169">
        <f t="shared" si="13"/>
        <v>0</v>
      </c>
      <c r="AM53" s="122"/>
      <c r="AN53" s="122"/>
      <c r="AO53" s="169">
        <f t="shared" si="14"/>
        <v>0</v>
      </c>
      <c r="AP53" s="122"/>
      <c r="AQ53" s="122"/>
      <c r="AR53" s="169">
        <f t="shared" si="15"/>
        <v>0</v>
      </c>
      <c r="AS53" s="169"/>
      <c r="AT53" s="169"/>
      <c r="AU53" s="169">
        <f t="shared" si="46"/>
        <v>0</v>
      </c>
      <c r="AV53" s="169"/>
      <c r="AW53" s="169"/>
      <c r="AX53" s="169"/>
      <c r="AY53" s="169"/>
      <c r="AZ53" s="169"/>
      <c r="BA53" s="169">
        <f t="shared" si="47"/>
        <v>0</v>
      </c>
      <c r="BB53" s="122"/>
      <c r="BC53" s="122"/>
      <c r="BD53" s="169">
        <f t="shared" si="19"/>
        <v>0</v>
      </c>
      <c r="BE53" s="122"/>
      <c r="BF53" s="122"/>
      <c r="BG53" s="169">
        <f t="shared" si="20"/>
        <v>0</v>
      </c>
      <c r="BH53" s="122"/>
      <c r="BI53" s="122"/>
      <c r="BJ53" s="169">
        <f t="shared" si="21"/>
        <v>0</v>
      </c>
      <c r="BK53" s="169"/>
      <c r="BL53" s="169"/>
      <c r="BM53" s="169"/>
      <c r="BN53" s="122">
        <v>210000</v>
      </c>
      <c r="BO53" s="122">
        <v>56032</v>
      </c>
      <c r="BP53" s="169">
        <f t="shared" si="23"/>
        <v>-153968</v>
      </c>
      <c r="BQ53" s="124">
        <f t="shared" si="54"/>
        <v>826400</v>
      </c>
      <c r="BR53" s="124">
        <f t="shared" si="55"/>
        <v>334640</v>
      </c>
      <c r="BS53" s="124">
        <f t="shared" si="56"/>
        <v>-491760</v>
      </c>
      <c r="BT53" s="122"/>
      <c r="BU53" s="122"/>
      <c r="BV53" s="169">
        <f t="shared" si="27"/>
        <v>0</v>
      </c>
      <c r="BW53" s="170">
        <f t="shared" si="53"/>
        <v>0</v>
      </c>
      <c r="BX53" s="170">
        <f t="shared" si="1"/>
        <v>0</v>
      </c>
      <c r="BY53" s="170">
        <f t="shared" si="1"/>
        <v>0</v>
      </c>
      <c r="BZ53" s="170">
        <f t="shared" si="44"/>
        <v>826400</v>
      </c>
      <c r="CA53" s="170">
        <f t="shared" si="45"/>
        <v>334640</v>
      </c>
      <c r="CB53" s="170">
        <f t="shared" si="28"/>
        <v>-491760</v>
      </c>
    </row>
    <row r="54" spans="1:81">
      <c r="A54" s="13">
        <v>47</v>
      </c>
      <c r="B54" s="15" t="s">
        <v>47</v>
      </c>
      <c r="C54" s="168">
        <v>500000</v>
      </c>
      <c r="D54" s="168">
        <v>0</v>
      </c>
      <c r="E54" s="169">
        <f t="shared" si="2"/>
        <v>-500000</v>
      </c>
      <c r="F54" s="168"/>
      <c r="G54" s="168"/>
      <c r="H54" s="169">
        <f t="shared" si="3"/>
        <v>0</v>
      </c>
      <c r="I54" s="122"/>
      <c r="J54" s="122"/>
      <c r="K54" s="169">
        <f t="shared" si="4"/>
        <v>0</v>
      </c>
      <c r="L54" s="168"/>
      <c r="M54" s="168"/>
      <c r="N54" s="169">
        <f t="shared" si="5"/>
        <v>0</v>
      </c>
      <c r="O54" s="122"/>
      <c r="P54" s="122"/>
      <c r="Q54" s="169">
        <f t="shared" si="6"/>
        <v>0</v>
      </c>
      <c r="R54" s="168"/>
      <c r="S54" s="168"/>
      <c r="T54" s="169">
        <f t="shared" si="7"/>
        <v>0</v>
      </c>
      <c r="U54" s="122"/>
      <c r="V54" s="122"/>
      <c r="W54" s="169">
        <f t="shared" si="8"/>
        <v>0</v>
      </c>
      <c r="X54" s="122"/>
      <c r="Y54" s="122"/>
      <c r="Z54" s="169">
        <f t="shared" si="9"/>
        <v>0</v>
      </c>
      <c r="AA54" s="122"/>
      <c r="AB54" s="122"/>
      <c r="AC54" s="169">
        <f t="shared" si="10"/>
        <v>0</v>
      </c>
      <c r="AD54" s="168"/>
      <c r="AE54" s="168"/>
      <c r="AF54" s="169">
        <f t="shared" si="11"/>
        <v>0</v>
      </c>
      <c r="AG54" s="122"/>
      <c r="AH54" s="122"/>
      <c r="AI54" s="169">
        <f t="shared" si="12"/>
        <v>0</v>
      </c>
      <c r="AJ54" s="168"/>
      <c r="AK54" s="168"/>
      <c r="AL54" s="169">
        <f t="shared" si="13"/>
        <v>0</v>
      </c>
      <c r="AM54" s="122"/>
      <c r="AN54" s="122"/>
      <c r="AO54" s="169">
        <f t="shared" si="14"/>
        <v>0</v>
      </c>
      <c r="AP54" s="122"/>
      <c r="AQ54" s="122"/>
      <c r="AR54" s="169">
        <f t="shared" si="15"/>
        <v>0</v>
      </c>
      <c r="AS54" s="169"/>
      <c r="AT54" s="169"/>
      <c r="AU54" s="169">
        <f t="shared" si="46"/>
        <v>0</v>
      </c>
      <c r="AV54" s="169"/>
      <c r="AW54" s="169"/>
      <c r="AX54" s="169"/>
      <c r="AY54" s="169"/>
      <c r="AZ54" s="169"/>
      <c r="BA54" s="169">
        <f t="shared" si="47"/>
        <v>0</v>
      </c>
      <c r="BB54" s="122"/>
      <c r="BC54" s="122"/>
      <c r="BD54" s="169">
        <f t="shared" si="19"/>
        <v>0</v>
      </c>
      <c r="BE54" s="122"/>
      <c r="BF54" s="122"/>
      <c r="BG54" s="169">
        <f t="shared" si="20"/>
        <v>0</v>
      </c>
      <c r="BH54" s="122"/>
      <c r="BI54" s="122"/>
      <c r="BJ54" s="169">
        <f t="shared" si="21"/>
        <v>0</v>
      </c>
      <c r="BK54" s="169"/>
      <c r="BL54" s="169"/>
      <c r="BM54" s="169"/>
      <c r="BN54" s="122"/>
      <c r="BO54" s="122"/>
      <c r="BP54" s="169">
        <f t="shared" si="23"/>
        <v>0</v>
      </c>
      <c r="BQ54" s="124">
        <f t="shared" si="54"/>
        <v>500000</v>
      </c>
      <c r="BR54" s="124">
        <f t="shared" si="55"/>
        <v>0</v>
      </c>
      <c r="BS54" s="124">
        <f t="shared" si="56"/>
        <v>-500000</v>
      </c>
      <c r="BT54" s="122"/>
      <c r="BU54" s="122"/>
      <c r="BV54" s="169">
        <f t="shared" si="27"/>
        <v>0</v>
      </c>
      <c r="BW54" s="170">
        <f t="shared" si="53"/>
        <v>0</v>
      </c>
      <c r="BX54" s="170">
        <f t="shared" si="1"/>
        <v>0</v>
      </c>
      <c r="BY54" s="170">
        <f t="shared" si="1"/>
        <v>0</v>
      </c>
      <c r="BZ54" s="170">
        <f t="shared" si="44"/>
        <v>500000</v>
      </c>
      <c r="CA54" s="170">
        <f t="shared" si="45"/>
        <v>0</v>
      </c>
      <c r="CB54" s="170">
        <f t="shared" si="28"/>
        <v>-500000</v>
      </c>
    </row>
    <row r="55" spans="1:81">
      <c r="A55" s="13">
        <v>48</v>
      </c>
      <c r="B55" s="15" t="s">
        <v>48</v>
      </c>
      <c r="C55" s="168"/>
      <c r="D55" s="168"/>
      <c r="E55" s="169">
        <f t="shared" si="2"/>
        <v>0</v>
      </c>
      <c r="F55" s="168">
        <v>300000</v>
      </c>
      <c r="G55" s="168">
        <v>174048</v>
      </c>
      <c r="H55" s="169">
        <f t="shared" si="3"/>
        <v>-125952</v>
      </c>
      <c r="I55" s="122">
        <v>68000</v>
      </c>
      <c r="J55" s="122">
        <v>0</v>
      </c>
      <c r="K55" s="169">
        <f t="shared" si="4"/>
        <v>-68000</v>
      </c>
      <c r="L55" s="168">
        <v>37700</v>
      </c>
      <c r="M55" s="168">
        <v>8860</v>
      </c>
      <c r="N55" s="169">
        <f t="shared" si="5"/>
        <v>-28840</v>
      </c>
      <c r="O55" s="122">
        <v>1050000</v>
      </c>
      <c r="P55" s="122">
        <v>0</v>
      </c>
      <c r="Q55" s="169">
        <f t="shared" si="6"/>
        <v>-1050000</v>
      </c>
      <c r="R55" s="168"/>
      <c r="S55" s="168"/>
      <c r="T55" s="169">
        <f t="shared" si="7"/>
        <v>0</v>
      </c>
      <c r="U55" s="122"/>
      <c r="V55" s="122"/>
      <c r="W55" s="169">
        <f t="shared" si="8"/>
        <v>0</v>
      </c>
      <c r="X55" s="122"/>
      <c r="Y55" s="122"/>
      <c r="Z55" s="169">
        <f t="shared" si="9"/>
        <v>0</v>
      </c>
      <c r="AA55" s="122"/>
      <c r="AB55" s="122"/>
      <c r="AC55" s="169">
        <f t="shared" si="10"/>
        <v>0</v>
      </c>
      <c r="AD55" s="168"/>
      <c r="AE55" s="168"/>
      <c r="AF55" s="169">
        <f t="shared" si="11"/>
        <v>0</v>
      </c>
      <c r="AG55" s="122"/>
      <c r="AH55" s="122"/>
      <c r="AI55" s="169">
        <f t="shared" si="12"/>
        <v>0</v>
      </c>
      <c r="AJ55" s="168"/>
      <c r="AK55" s="168"/>
      <c r="AL55" s="169">
        <f t="shared" si="13"/>
        <v>0</v>
      </c>
      <c r="AM55" s="122"/>
      <c r="AN55" s="122"/>
      <c r="AO55" s="169">
        <f t="shared" si="14"/>
        <v>0</v>
      </c>
      <c r="AP55" s="122"/>
      <c r="AQ55" s="122"/>
      <c r="AR55" s="169">
        <f t="shared" si="15"/>
        <v>0</v>
      </c>
      <c r="AS55" s="169"/>
      <c r="AT55" s="169"/>
      <c r="AU55" s="169">
        <f t="shared" si="46"/>
        <v>0</v>
      </c>
      <c r="AV55" s="169"/>
      <c r="AW55" s="169"/>
      <c r="AX55" s="169"/>
      <c r="AY55" s="169"/>
      <c r="AZ55" s="169"/>
      <c r="BA55" s="169">
        <f t="shared" si="47"/>
        <v>0</v>
      </c>
      <c r="BB55" s="122"/>
      <c r="BC55" s="122"/>
      <c r="BD55" s="169">
        <f t="shared" si="19"/>
        <v>0</v>
      </c>
      <c r="BE55" s="122"/>
      <c r="BF55" s="122"/>
      <c r="BG55" s="169">
        <f t="shared" si="20"/>
        <v>0</v>
      </c>
      <c r="BH55" s="122"/>
      <c r="BI55" s="122"/>
      <c r="BJ55" s="169">
        <f t="shared" si="21"/>
        <v>0</v>
      </c>
      <c r="BK55" s="169"/>
      <c r="BL55" s="169"/>
      <c r="BM55" s="169"/>
      <c r="BN55" s="122"/>
      <c r="BO55" s="122"/>
      <c r="BP55" s="169">
        <f t="shared" si="23"/>
        <v>0</v>
      </c>
      <c r="BQ55" s="124">
        <f t="shared" si="54"/>
        <v>1455700</v>
      </c>
      <c r="BR55" s="124">
        <f t="shared" si="55"/>
        <v>182908</v>
      </c>
      <c r="BS55" s="124">
        <f t="shared" si="56"/>
        <v>-1272792</v>
      </c>
      <c r="BT55" s="122"/>
      <c r="BU55" s="122"/>
      <c r="BV55" s="169">
        <f t="shared" si="27"/>
        <v>0</v>
      </c>
      <c r="BW55" s="170">
        <f t="shared" si="53"/>
        <v>0</v>
      </c>
      <c r="BX55" s="170">
        <f t="shared" si="1"/>
        <v>0</v>
      </c>
      <c r="BY55" s="170">
        <f t="shared" si="1"/>
        <v>0</v>
      </c>
      <c r="BZ55" s="170">
        <f t="shared" si="44"/>
        <v>1455700</v>
      </c>
      <c r="CA55" s="170">
        <f t="shared" si="45"/>
        <v>182908</v>
      </c>
      <c r="CB55" s="170">
        <f t="shared" si="28"/>
        <v>-1272792</v>
      </c>
    </row>
    <row r="56" spans="1:81">
      <c r="A56" s="13">
        <v>49</v>
      </c>
      <c r="B56" s="15" t="s">
        <v>49</v>
      </c>
      <c r="C56" s="168"/>
      <c r="D56" s="168"/>
      <c r="E56" s="169">
        <f t="shared" si="2"/>
        <v>0</v>
      </c>
      <c r="F56" s="168"/>
      <c r="G56" s="168"/>
      <c r="H56" s="169">
        <f t="shared" si="3"/>
        <v>0</v>
      </c>
      <c r="I56" s="122"/>
      <c r="J56" s="122"/>
      <c r="K56" s="169">
        <f t="shared" si="4"/>
        <v>0</v>
      </c>
      <c r="L56" s="168"/>
      <c r="M56" s="168"/>
      <c r="N56" s="169">
        <f t="shared" si="5"/>
        <v>0</v>
      </c>
      <c r="O56" s="122"/>
      <c r="P56" s="122"/>
      <c r="Q56" s="169">
        <f t="shared" si="6"/>
        <v>0</v>
      </c>
      <c r="R56" s="168"/>
      <c r="S56" s="168"/>
      <c r="T56" s="169">
        <f t="shared" si="7"/>
        <v>0</v>
      </c>
      <c r="U56" s="122"/>
      <c r="V56" s="122"/>
      <c r="W56" s="169">
        <f t="shared" si="8"/>
        <v>0</v>
      </c>
      <c r="X56" s="122"/>
      <c r="Y56" s="122"/>
      <c r="Z56" s="169">
        <f t="shared" si="9"/>
        <v>0</v>
      </c>
      <c r="AA56" s="122"/>
      <c r="AB56" s="122"/>
      <c r="AC56" s="169">
        <f t="shared" si="10"/>
        <v>0</v>
      </c>
      <c r="AD56" s="168"/>
      <c r="AE56" s="168"/>
      <c r="AF56" s="169">
        <f t="shared" si="11"/>
        <v>0</v>
      </c>
      <c r="AG56" s="122"/>
      <c r="AH56" s="122"/>
      <c r="AI56" s="169">
        <f t="shared" si="12"/>
        <v>0</v>
      </c>
      <c r="AJ56" s="168"/>
      <c r="AK56" s="168"/>
      <c r="AL56" s="169">
        <f t="shared" si="13"/>
        <v>0</v>
      </c>
      <c r="AM56" s="122"/>
      <c r="AN56" s="122"/>
      <c r="AO56" s="169">
        <f t="shared" si="14"/>
        <v>0</v>
      </c>
      <c r="AP56" s="122"/>
      <c r="AQ56" s="122"/>
      <c r="AR56" s="169">
        <f t="shared" si="15"/>
        <v>0</v>
      </c>
      <c r="AS56" s="169"/>
      <c r="AT56" s="169"/>
      <c r="AU56" s="169">
        <f t="shared" si="46"/>
        <v>0</v>
      </c>
      <c r="AV56" s="169"/>
      <c r="AW56" s="169"/>
      <c r="AX56" s="169"/>
      <c r="AY56" s="169"/>
      <c r="AZ56" s="169"/>
      <c r="BA56" s="169">
        <f t="shared" si="47"/>
        <v>0</v>
      </c>
      <c r="BB56" s="122"/>
      <c r="BC56" s="122"/>
      <c r="BD56" s="169">
        <f t="shared" si="19"/>
        <v>0</v>
      </c>
      <c r="BE56" s="122"/>
      <c r="BF56" s="122"/>
      <c r="BG56" s="169">
        <f t="shared" si="20"/>
        <v>0</v>
      </c>
      <c r="BH56" s="122"/>
      <c r="BI56" s="122"/>
      <c r="BJ56" s="169">
        <f t="shared" si="21"/>
        <v>0</v>
      </c>
      <c r="BK56" s="169"/>
      <c r="BL56" s="169"/>
      <c r="BM56" s="169"/>
      <c r="BN56" s="122"/>
      <c r="BO56" s="122"/>
      <c r="BP56" s="169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69">
        <f t="shared" si="27"/>
        <v>0</v>
      </c>
      <c r="BW56" s="170">
        <f t="shared" si="53"/>
        <v>0</v>
      </c>
      <c r="BX56" s="170">
        <f t="shared" si="1"/>
        <v>0</v>
      </c>
      <c r="BY56" s="170">
        <f t="shared" si="1"/>
        <v>0</v>
      </c>
      <c r="BZ56" s="170">
        <f t="shared" si="44"/>
        <v>0</v>
      </c>
      <c r="CA56" s="170">
        <f t="shared" si="45"/>
        <v>0</v>
      </c>
      <c r="CB56" s="170">
        <f t="shared" si="28"/>
        <v>0</v>
      </c>
    </row>
    <row r="57" spans="1:81">
      <c r="A57" s="13">
        <v>50</v>
      </c>
      <c r="B57" s="15" t="s">
        <v>50</v>
      </c>
      <c r="C57" s="168"/>
      <c r="D57" s="168"/>
      <c r="E57" s="169">
        <f t="shared" si="2"/>
        <v>0</v>
      </c>
      <c r="F57" s="168"/>
      <c r="G57" s="168"/>
      <c r="H57" s="169">
        <f t="shared" si="3"/>
        <v>0</v>
      </c>
      <c r="I57" s="122"/>
      <c r="J57" s="122"/>
      <c r="K57" s="169">
        <f t="shared" si="4"/>
        <v>0</v>
      </c>
      <c r="L57" s="168"/>
      <c r="M57" s="168"/>
      <c r="N57" s="169">
        <f t="shared" si="5"/>
        <v>0</v>
      </c>
      <c r="O57" s="122"/>
      <c r="P57" s="122"/>
      <c r="Q57" s="169">
        <f t="shared" si="6"/>
        <v>0</v>
      </c>
      <c r="R57" s="168"/>
      <c r="S57" s="168"/>
      <c r="T57" s="169">
        <f t="shared" si="7"/>
        <v>0</v>
      </c>
      <c r="U57" s="122"/>
      <c r="V57" s="122"/>
      <c r="W57" s="169">
        <f t="shared" si="8"/>
        <v>0</v>
      </c>
      <c r="X57" s="122"/>
      <c r="Y57" s="122"/>
      <c r="Z57" s="169">
        <f t="shared" si="9"/>
        <v>0</v>
      </c>
      <c r="AA57" s="122"/>
      <c r="AB57" s="122"/>
      <c r="AC57" s="169">
        <f t="shared" si="10"/>
        <v>0</v>
      </c>
      <c r="AD57" s="168"/>
      <c r="AE57" s="168"/>
      <c r="AF57" s="169">
        <f t="shared" si="11"/>
        <v>0</v>
      </c>
      <c r="AG57" s="122"/>
      <c r="AH57" s="122"/>
      <c r="AI57" s="169">
        <f t="shared" si="12"/>
        <v>0</v>
      </c>
      <c r="AJ57" s="168"/>
      <c r="AK57" s="168"/>
      <c r="AL57" s="169">
        <f t="shared" si="13"/>
        <v>0</v>
      </c>
      <c r="AM57" s="122"/>
      <c r="AN57" s="122"/>
      <c r="AO57" s="169">
        <f t="shared" si="14"/>
        <v>0</v>
      </c>
      <c r="AP57" s="122"/>
      <c r="AQ57" s="122"/>
      <c r="AR57" s="169">
        <f t="shared" si="15"/>
        <v>0</v>
      </c>
      <c r="AS57" s="169"/>
      <c r="AT57" s="169"/>
      <c r="AU57" s="169">
        <f t="shared" si="46"/>
        <v>0</v>
      </c>
      <c r="AV57" s="169"/>
      <c r="AW57" s="169"/>
      <c r="AX57" s="169"/>
      <c r="AY57" s="169"/>
      <c r="AZ57" s="169"/>
      <c r="BA57" s="169">
        <f t="shared" si="47"/>
        <v>0</v>
      </c>
      <c r="BB57" s="122"/>
      <c r="BC57" s="122"/>
      <c r="BD57" s="169">
        <f t="shared" si="19"/>
        <v>0</v>
      </c>
      <c r="BE57" s="122"/>
      <c r="BF57" s="122"/>
      <c r="BG57" s="169">
        <f t="shared" si="20"/>
        <v>0</v>
      </c>
      <c r="BH57" s="122"/>
      <c r="BI57" s="122"/>
      <c r="BJ57" s="169">
        <f t="shared" si="21"/>
        <v>0</v>
      </c>
      <c r="BK57" s="169"/>
      <c r="BL57" s="169"/>
      <c r="BM57" s="169"/>
      <c r="BN57" s="122"/>
      <c r="BO57" s="122"/>
      <c r="BP57" s="169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69">
        <f t="shared" si="27"/>
        <v>0</v>
      </c>
      <c r="BW57" s="170">
        <f t="shared" si="53"/>
        <v>0</v>
      </c>
      <c r="BX57" s="170">
        <f t="shared" si="1"/>
        <v>0</v>
      </c>
      <c r="BY57" s="170">
        <f t="shared" si="1"/>
        <v>0</v>
      </c>
      <c r="BZ57" s="170">
        <f t="shared" si="44"/>
        <v>0</v>
      </c>
      <c r="CA57" s="170">
        <f t="shared" si="45"/>
        <v>0</v>
      </c>
      <c r="CB57" s="170">
        <f t="shared" si="28"/>
        <v>0</v>
      </c>
    </row>
    <row r="58" spans="1:81" s="171" customFormat="1">
      <c r="A58" s="55">
        <v>51</v>
      </c>
      <c r="B58" s="56" t="s">
        <v>52</v>
      </c>
      <c r="C58" s="135">
        <f>SUM(C59:C60)</f>
        <v>42715200</v>
      </c>
      <c r="D58" s="135">
        <f>SUM(D59:D60)</f>
        <v>29934196</v>
      </c>
      <c r="E58" s="160">
        <f t="shared" si="2"/>
        <v>-12781004</v>
      </c>
      <c r="F58" s="135">
        <f>SUM(F59:F60)</f>
        <v>45000000</v>
      </c>
      <c r="G58" s="135">
        <f>SUM(G59:G60)</f>
        <v>35503600</v>
      </c>
      <c r="H58" s="160">
        <f t="shared" si="3"/>
        <v>-9496400</v>
      </c>
      <c r="I58" s="86">
        <f>SUM(I59:I60)</f>
        <v>0</v>
      </c>
      <c r="J58" s="86">
        <f>SUM(J59:J60)</f>
        <v>0</v>
      </c>
      <c r="K58" s="160">
        <f t="shared" si="4"/>
        <v>0</v>
      </c>
      <c r="L58" s="135">
        <f>SUM(L59:L60)</f>
        <v>750000</v>
      </c>
      <c r="M58" s="135">
        <f>SUM(M59:M60)</f>
        <v>249000</v>
      </c>
      <c r="N58" s="160">
        <f t="shared" si="5"/>
        <v>-501000</v>
      </c>
      <c r="O58" s="86">
        <f>SUM(O59:O60)</f>
        <v>304200</v>
      </c>
      <c r="P58" s="86">
        <f>SUM(P59:P60)</f>
        <v>150000</v>
      </c>
      <c r="Q58" s="160">
        <f t="shared" si="6"/>
        <v>-154200</v>
      </c>
      <c r="R58" s="135">
        <f>SUM(R59:R60)</f>
        <v>3500000</v>
      </c>
      <c r="S58" s="135">
        <f>SUM(S59:S60)</f>
        <v>0</v>
      </c>
      <c r="T58" s="160">
        <f t="shared" si="7"/>
        <v>-3500000</v>
      </c>
      <c r="U58" s="86">
        <f>SUM(U59:U60)</f>
        <v>0</v>
      </c>
      <c r="V58" s="86">
        <f>SUM(V59:V60)</f>
        <v>0</v>
      </c>
      <c r="W58" s="160">
        <f t="shared" si="8"/>
        <v>0</v>
      </c>
      <c r="X58" s="86">
        <f>SUM(X59:X60)</f>
        <v>0</v>
      </c>
      <c r="Y58" s="86">
        <f>SUM(Y59:Y60)</f>
        <v>0</v>
      </c>
      <c r="Z58" s="160">
        <f t="shared" si="9"/>
        <v>0</v>
      </c>
      <c r="AA58" s="86">
        <f>SUM(AA59:AA60)</f>
        <v>1300000000</v>
      </c>
      <c r="AB58" s="86">
        <f>SUM(AB59:AB60)</f>
        <v>1299985066</v>
      </c>
      <c r="AC58" s="160">
        <f t="shared" si="10"/>
        <v>-14934</v>
      </c>
      <c r="AD58" s="135">
        <f>SUM(AD59:AD60)</f>
        <v>0</v>
      </c>
      <c r="AE58" s="135">
        <f>SUM(AE59:AE60)</f>
        <v>0</v>
      </c>
      <c r="AF58" s="160">
        <f t="shared" si="11"/>
        <v>0</v>
      </c>
      <c r="AG58" s="86">
        <f>SUM(AG59:AG60)</f>
        <v>0</v>
      </c>
      <c r="AH58" s="86">
        <f>SUM(AH59:AH60)</f>
        <v>0</v>
      </c>
      <c r="AI58" s="160">
        <f t="shared" si="12"/>
        <v>0</v>
      </c>
      <c r="AJ58" s="135">
        <f>SUM(AJ59:AJ60)</f>
        <v>0</v>
      </c>
      <c r="AK58" s="135">
        <f>SUM(AK59:AK60)</f>
        <v>0</v>
      </c>
      <c r="AL58" s="160">
        <f t="shared" si="13"/>
        <v>0</v>
      </c>
      <c r="AM58" s="86">
        <f>SUM(AM59:AM60)</f>
        <v>0</v>
      </c>
      <c r="AN58" s="86">
        <f>SUM(AN59:AN60)</f>
        <v>0</v>
      </c>
      <c r="AO58" s="160">
        <f t="shared" si="14"/>
        <v>0</v>
      </c>
      <c r="AP58" s="86">
        <f>SUM(AP59:AP60)</f>
        <v>0</v>
      </c>
      <c r="AQ58" s="86">
        <f>SUM(AQ59:AQ60)</f>
        <v>0</v>
      </c>
      <c r="AR58" s="160">
        <f t="shared" si="15"/>
        <v>0</v>
      </c>
      <c r="AS58" s="160"/>
      <c r="AT58" s="160"/>
      <c r="AU58" s="160">
        <f t="shared" si="46"/>
        <v>0</v>
      </c>
      <c r="AV58" s="160"/>
      <c r="AW58" s="160"/>
      <c r="AX58" s="160"/>
      <c r="AY58" s="160"/>
      <c r="AZ58" s="160"/>
      <c r="BA58" s="160">
        <f t="shared" si="47"/>
        <v>0</v>
      </c>
      <c r="BB58" s="86">
        <f>SUM(BB59:BB60)</f>
        <v>0</v>
      </c>
      <c r="BC58" s="86">
        <f>SUM(BC59:BC60)</f>
        <v>0</v>
      </c>
      <c r="BD58" s="160">
        <f t="shared" si="19"/>
        <v>0</v>
      </c>
      <c r="BE58" s="86">
        <f>SUM(BE59:BE60)</f>
        <v>0</v>
      </c>
      <c r="BF58" s="86">
        <f>SUM(BF59:BF60)</f>
        <v>0</v>
      </c>
      <c r="BG58" s="160">
        <f t="shared" si="20"/>
        <v>0</v>
      </c>
      <c r="BH58" s="86">
        <f>SUM(BH59:BH60)</f>
        <v>0</v>
      </c>
      <c r="BI58" s="86">
        <f>SUM(BI59:BI60)</f>
        <v>0</v>
      </c>
      <c r="BJ58" s="160">
        <f t="shared" si="21"/>
        <v>0</v>
      </c>
      <c r="BK58" s="160"/>
      <c r="BL58" s="160"/>
      <c r="BM58" s="160"/>
      <c r="BN58" s="86">
        <f>SUM(BN59:BN60)</f>
        <v>750000</v>
      </c>
      <c r="BO58" s="86">
        <f>SUM(BO59:BO60)</f>
        <v>140000</v>
      </c>
      <c r="BP58" s="160">
        <f t="shared" si="23"/>
        <v>-610000</v>
      </c>
      <c r="BQ58" s="88">
        <f t="shared" si="54"/>
        <v>1393019400</v>
      </c>
      <c r="BR58" s="88">
        <f t="shared" si="55"/>
        <v>1365961862</v>
      </c>
      <c r="BS58" s="88">
        <f t="shared" si="56"/>
        <v>-27057538</v>
      </c>
      <c r="BT58" s="86">
        <f>SUM(BT59:BT60)</f>
        <v>0</v>
      </c>
      <c r="BU58" s="86">
        <f>SUM(BU59:BU60)</f>
        <v>0</v>
      </c>
      <c r="BV58" s="160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1393019400</v>
      </c>
      <c r="CA58" s="88">
        <f t="shared" si="45"/>
        <v>1365961862</v>
      </c>
      <c r="CB58" s="88">
        <f t="shared" si="28"/>
        <v>-27057538</v>
      </c>
    </row>
    <row r="59" spans="1:81">
      <c r="A59" s="13">
        <v>52</v>
      </c>
      <c r="B59" s="15" t="s">
        <v>75</v>
      </c>
      <c r="C59" s="168">
        <v>11715200</v>
      </c>
      <c r="D59" s="168">
        <v>7273856</v>
      </c>
      <c r="E59" s="169">
        <f t="shared" si="2"/>
        <v>-4441344</v>
      </c>
      <c r="F59" s="168">
        <v>35000000</v>
      </c>
      <c r="G59" s="168">
        <v>30000000</v>
      </c>
      <c r="H59" s="169">
        <f t="shared" si="3"/>
        <v>-5000000</v>
      </c>
      <c r="I59" s="122"/>
      <c r="J59" s="122"/>
      <c r="K59" s="169">
        <f t="shared" si="4"/>
        <v>0</v>
      </c>
      <c r="L59" s="168"/>
      <c r="M59" s="168"/>
      <c r="N59" s="169">
        <f t="shared" si="5"/>
        <v>0</v>
      </c>
      <c r="O59" s="122"/>
      <c r="P59" s="122">
        <v>0</v>
      </c>
      <c r="Q59" s="169">
        <f t="shared" si="6"/>
        <v>0</v>
      </c>
      <c r="R59" s="168"/>
      <c r="S59" s="168"/>
      <c r="T59" s="169">
        <f t="shared" si="7"/>
        <v>0</v>
      </c>
      <c r="U59" s="122"/>
      <c r="V59" s="122"/>
      <c r="W59" s="169">
        <f t="shared" si="8"/>
        <v>0</v>
      </c>
      <c r="X59" s="122"/>
      <c r="Y59" s="122"/>
      <c r="Z59" s="169">
        <f t="shared" si="9"/>
        <v>0</v>
      </c>
      <c r="AA59" s="122">
        <v>1300000000</v>
      </c>
      <c r="AB59" s="122">
        <v>1299985066</v>
      </c>
      <c r="AC59" s="169">
        <f t="shared" si="10"/>
        <v>-14934</v>
      </c>
      <c r="AD59" s="168"/>
      <c r="AE59" s="168"/>
      <c r="AF59" s="169">
        <f t="shared" si="11"/>
        <v>0</v>
      </c>
      <c r="AG59" s="122"/>
      <c r="AH59" s="122"/>
      <c r="AI59" s="169">
        <f t="shared" si="12"/>
        <v>0</v>
      </c>
      <c r="AJ59" s="168"/>
      <c r="AK59" s="168"/>
      <c r="AL59" s="169">
        <f t="shared" si="13"/>
        <v>0</v>
      </c>
      <c r="AM59" s="122"/>
      <c r="AN59" s="122"/>
      <c r="AO59" s="169">
        <f t="shared" si="14"/>
        <v>0</v>
      </c>
      <c r="AP59" s="122"/>
      <c r="AQ59" s="122"/>
      <c r="AR59" s="169">
        <f t="shared" si="15"/>
        <v>0</v>
      </c>
      <c r="AS59" s="169"/>
      <c r="AT59" s="169"/>
      <c r="AU59" s="169">
        <f t="shared" si="46"/>
        <v>0</v>
      </c>
      <c r="AV59" s="169"/>
      <c r="AW59" s="169"/>
      <c r="AX59" s="169"/>
      <c r="AY59" s="169"/>
      <c r="AZ59" s="169"/>
      <c r="BA59" s="169">
        <f t="shared" si="47"/>
        <v>0</v>
      </c>
      <c r="BB59" s="122"/>
      <c r="BC59" s="122"/>
      <c r="BD59" s="169">
        <f t="shared" si="19"/>
        <v>0</v>
      </c>
      <c r="BE59" s="122"/>
      <c r="BF59" s="122"/>
      <c r="BG59" s="169">
        <f t="shared" si="20"/>
        <v>0</v>
      </c>
      <c r="BH59" s="122"/>
      <c r="BI59" s="122"/>
      <c r="BJ59" s="169">
        <f t="shared" si="21"/>
        <v>0</v>
      </c>
      <c r="BK59" s="169"/>
      <c r="BL59" s="169"/>
      <c r="BM59" s="169"/>
      <c r="BN59" s="122"/>
      <c r="BO59" s="122"/>
      <c r="BP59" s="169">
        <f t="shared" si="23"/>
        <v>0</v>
      </c>
      <c r="BQ59" s="124">
        <f t="shared" si="54"/>
        <v>1346715200</v>
      </c>
      <c r="BR59" s="124">
        <f t="shared" si="55"/>
        <v>1337258922</v>
      </c>
      <c r="BS59" s="124">
        <f t="shared" si="56"/>
        <v>-9456278</v>
      </c>
      <c r="BT59" s="122"/>
      <c r="BU59" s="122"/>
      <c r="BV59" s="169">
        <f t="shared" si="27"/>
        <v>0</v>
      </c>
      <c r="BW59" s="170">
        <f t="shared" si="53"/>
        <v>0</v>
      </c>
      <c r="BX59" s="170">
        <f t="shared" si="1"/>
        <v>0</v>
      </c>
      <c r="BY59" s="170">
        <f t="shared" si="1"/>
        <v>0</v>
      </c>
      <c r="BZ59" s="170">
        <f t="shared" si="44"/>
        <v>1346715200</v>
      </c>
      <c r="CA59" s="170">
        <f t="shared" si="45"/>
        <v>1337258922</v>
      </c>
      <c r="CB59" s="170">
        <f t="shared" si="28"/>
        <v>-9456278</v>
      </c>
    </row>
    <row r="60" spans="1:81">
      <c r="A60" s="13">
        <v>53</v>
      </c>
      <c r="B60" s="15" t="s">
        <v>53</v>
      </c>
      <c r="C60" s="168">
        <v>31000000</v>
      </c>
      <c r="D60" s="168">
        <v>22660340</v>
      </c>
      <c r="E60" s="169">
        <f t="shared" si="2"/>
        <v>-8339660</v>
      </c>
      <c r="F60" s="168">
        <v>10000000</v>
      </c>
      <c r="G60" s="168">
        <v>5503600</v>
      </c>
      <c r="H60" s="169">
        <f t="shared" si="3"/>
        <v>-4496400</v>
      </c>
      <c r="I60" s="122"/>
      <c r="J60" s="122"/>
      <c r="K60" s="169">
        <f t="shared" si="4"/>
        <v>0</v>
      </c>
      <c r="L60" s="168">
        <v>750000</v>
      </c>
      <c r="M60" s="168">
        <v>249000</v>
      </c>
      <c r="N60" s="169">
        <f t="shared" si="5"/>
        <v>-501000</v>
      </c>
      <c r="O60" s="122">
        <v>304200</v>
      </c>
      <c r="P60" s="122">
        <v>150000</v>
      </c>
      <c r="Q60" s="169">
        <f t="shared" si="6"/>
        <v>-154200</v>
      </c>
      <c r="R60" s="168">
        <v>3500000</v>
      </c>
      <c r="S60" s="168">
        <v>0</v>
      </c>
      <c r="T60" s="169">
        <f t="shared" si="7"/>
        <v>-3500000</v>
      </c>
      <c r="U60" s="122"/>
      <c r="V60" s="122"/>
      <c r="W60" s="169">
        <f t="shared" si="8"/>
        <v>0</v>
      </c>
      <c r="X60" s="122"/>
      <c r="Y60" s="122"/>
      <c r="Z60" s="169">
        <f t="shared" si="9"/>
        <v>0</v>
      </c>
      <c r="AA60" s="122"/>
      <c r="AB60" s="122"/>
      <c r="AC60" s="169">
        <f t="shared" si="10"/>
        <v>0</v>
      </c>
      <c r="AD60" s="168"/>
      <c r="AE60" s="168"/>
      <c r="AF60" s="169">
        <f t="shared" si="11"/>
        <v>0</v>
      </c>
      <c r="AG60" s="122"/>
      <c r="AH60" s="122"/>
      <c r="AI60" s="169">
        <f t="shared" si="12"/>
        <v>0</v>
      </c>
      <c r="AJ60" s="168"/>
      <c r="AK60" s="168"/>
      <c r="AL60" s="169">
        <f t="shared" si="13"/>
        <v>0</v>
      </c>
      <c r="AM60" s="122"/>
      <c r="AN60" s="122"/>
      <c r="AO60" s="169">
        <f t="shared" si="14"/>
        <v>0</v>
      </c>
      <c r="AP60" s="122"/>
      <c r="AQ60" s="122"/>
      <c r="AR60" s="169">
        <f t="shared" si="15"/>
        <v>0</v>
      </c>
      <c r="AS60" s="169"/>
      <c r="AT60" s="169"/>
      <c r="AU60" s="169">
        <f t="shared" si="46"/>
        <v>0</v>
      </c>
      <c r="AV60" s="169"/>
      <c r="AW60" s="169"/>
      <c r="AX60" s="169"/>
      <c r="AY60" s="169"/>
      <c r="AZ60" s="169"/>
      <c r="BA60" s="169">
        <f t="shared" si="47"/>
        <v>0</v>
      </c>
      <c r="BB60" s="122"/>
      <c r="BC60" s="122"/>
      <c r="BD60" s="169">
        <f t="shared" si="19"/>
        <v>0</v>
      </c>
      <c r="BE60" s="122"/>
      <c r="BF60" s="122"/>
      <c r="BG60" s="169">
        <f t="shared" si="20"/>
        <v>0</v>
      </c>
      <c r="BH60" s="122"/>
      <c r="BI60" s="122"/>
      <c r="BJ60" s="169">
        <f t="shared" si="21"/>
        <v>0</v>
      </c>
      <c r="BK60" s="169"/>
      <c r="BL60" s="169"/>
      <c r="BM60" s="169"/>
      <c r="BN60" s="122">
        <v>750000</v>
      </c>
      <c r="BO60" s="122">
        <v>140000</v>
      </c>
      <c r="BP60" s="169">
        <f t="shared" si="23"/>
        <v>-610000</v>
      </c>
      <c r="BQ60" s="124">
        <f t="shared" si="54"/>
        <v>46304200</v>
      </c>
      <c r="BR60" s="124">
        <f t="shared" si="55"/>
        <v>28702940</v>
      </c>
      <c r="BS60" s="124">
        <f t="shared" si="56"/>
        <v>-17601260</v>
      </c>
      <c r="BT60" s="122"/>
      <c r="BU60" s="122"/>
      <c r="BV60" s="169">
        <f t="shared" si="27"/>
        <v>0</v>
      </c>
      <c r="BW60" s="170">
        <f t="shared" si="53"/>
        <v>0</v>
      </c>
      <c r="BX60" s="170">
        <f t="shared" si="1"/>
        <v>0</v>
      </c>
      <c r="BY60" s="170">
        <f t="shared" si="1"/>
        <v>0</v>
      </c>
      <c r="BZ60" s="170">
        <f>SUM(BQ60+BW60)</f>
        <v>46304200</v>
      </c>
      <c r="CA60" s="170">
        <f t="shared" si="45"/>
        <v>28702940</v>
      </c>
      <c r="CB60" s="170">
        <f t="shared" si="28"/>
        <v>-17601260</v>
      </c>
    </row>
    <row r="61" spans="1:81" s="283" customFormat="1">
      <c r="A61" s="55">
        <v>54</v>
      </c>
      <c r="B61" s="282" t="s">
        <v>263</v>
      </c>
      <c r="C61" s="137">
        <f>+C62</f>
        <v>0</v>
      </c>
      <c r="D61" s="137">
        <f t="shared" ref="D61:BO61" si="57">+D62</f>
        <v>0</v>
      </c>
      <c r="E61" s="137">
        <f t="shared" si="57"/>
        <v>0</v>
      </c>
      <c r="F61" s="137">
        <f t="shared" si="57"/>
        <v>0</v>
      </c>
      <c r="G61" s="137">
        <f t="shared" si="57"/>
        <v>0</v>
      </c>
      <c r="H61" s="137">
        <f t="shared" si="57"/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0</v>
      </c>
      <c r="M61" s="137">
        <f t="shared" si="57"/>
        <v>0</v>
      </c>
      <c r="N61" s="137">
        <f t="shared" si="57"/>
        <v>0</v>
      </c>
      <c r="O61" s="137">
        <f t="shared" si="57"/>
        <v>0</v>
      </c>
      <c r="P61" s="137">
        <f t="shared" si="57"/>
        <v>0</v>
      </c>
      <c r="Q61" s="137">
        <f t="shared" si="57"/>
        <v>0</v>
      </c>
      <c r="R61" s="137">
        <f t="shared" si="57"/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137">
        <f t="shared" si="57"/>
        <v>0</v>
      </c>
      <c r="AA61" s="137">
        <f t="shared" si="57"/>
        <v>0</v>
      </c>
      <c r="AB61" s="137">
        <f t="shared" si="57"/>
        <v>0</v>
      </c>
      <c r="AC61" s="137">
        <f t="shared" si="57"/>
        <v>0</v>
      </c>
      <c r="AD61" s="137">
        <f t="shared" si="57"/>
        <v>0</v>
      </c>
      <c r="AE61" s="137">
        <f t="shared" si="57"/>
        <v>0</v>
      </c>
      <c r="AF61" s="137">
        <f t="shared" si="57"/>
        <v>0</v>
      </c>
      <c r="AG61" s="137">
        <f t="shared" si="57"/>
        <v>0</v>
      </c>
      <c r="AH61" s="137">
        <f t="shared" si="57"/>
        <v>0</v>
      </c>
      <c r="AI61" s="137">
        <f t="shared" si="57"/>
        <v>0</v>
      </c>
      <c r="AJ61" s="137">
        <f t="shared" si="57"/>
        <v>0</v>
      </c>
      <c r="AK61" s="137">
        <f t="shared" si="57"/>
        <v>0</v>
      </c>
      <c r="AL61" s="137">
        <f t="shared" si="57"/>
        <v>0</v>
      </c>
      <c r="AM61" s="137">
        <f t="shared" si="57"/>
        <v>0</v>
      </c>
      <c r="AN61" s="137">
        <f t="shared" si="57"/>
        <v>0</v>
      </c>
      <c r="AO61" s="137">
        <f t="shared" si="57"/>
        <v>0</v>
      </c>
      <c r="AP61" s="137">
        <f t="shared" si="57"/>
        <v>0</v>
      </c>
      <c r="AQ61" s="137">
        <f t="shared" si="57"/>
        <v>0</v>
      </c>
      <c r="AR61" s="137">
        <f t="shared" si="57"/>
        <v>0</v>
      </c>
      <c r="AS61" s="137"/>
      <c r="AT61" s="137"/>
      <c r="AU61" s="137">
        <f t="shared" si="57"/>
        <v>0</v>
      </c>
      <c r="AV61" s="137"/>
      <c r="AW61" s="137"/>
      <c r="AX61" s="137"/>
      <c r="AY61" s="137"/>
      <c r="AZ61" s="137"/>
      <c r="BA61" s="137">
        <f t="shared" si="57"/>
        <v>0</v>
      </c>
      <c r="BB61" s="137">
        <f t="shared" si="57"/>
        <v>0</v>
      </c>
      <c r="BC61" s="137">
        <f t="shared" si="57"/>
        <v>0</v>
      </c>
      <c r="BD61" s="137">
        <f t="shared" si="57"/>
        <v>0</v>
      </c>
      <c r="BE61" s="137">
        <f t="shared" si="57"/>
        <v>0</v>
      </c>
      <c r="BF61" s="137">
        <f t="shared" si="57"/>
        <v>0</v>
      </c>
      <c r="BG61" s="137">
        <f t="shared" si="57"/>
        <v>0</v>
      </c>
      <c r="BH61" s="137">
        <f t="shared" si="57"/>
        <v>0</v>
      </c>
      <c r="BI61" s="137">
        <f t="shared" si="57"/>
        <v>0</v>
      </c>
      <c r="BJ61" s="137">
        <f t="shared" si="57"/>
        <v>0</v>
      </c>
      <c r="BK61" s="137"/>
      <c r="BL61" s="137"/>
      <c r="BM61" s="137"/>
      <c r="BN61" s="137">
        <f t="shared" si="57"/>
        <v>0</v>
      </c>
      <c r="BO61" s="137">
        <f t="shared" si="57"/>
        <v>0</v>
      </c>
      <c r="BP61" s="137">
        <f t="shared" ref="BP61" si="58">+BP62</f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7">
        <f t="shared" ref="BT61:CB61" si="59">+BT62</f>
        <v>0</v>
      </c>
      <c r="BU61" s="137">
        <f t="shared" si="59"/>
        <v>0</v>
      </c>
      <c r="BV61" s="137">
        <f t="shared" si="59"/>
        <v>0</v>
      </c>
      <c r="BW61" s="137">
        <f t="shared" si="59"/>
        <v>0</v>
      </c>
      <c r="BX61" s="137">
        <f t="shared" si="59"/>
        <v>0</v>
      </c>
      <c r="BY61" s="137">
        <f t="shared" si="59"/>
        <v>0</v>
      </c>
      <c r="BZ61" s="137">
        <f>+BZ62</f>
        <v>0</v>
      </c>
      <c r="CA61" s="137">
        <f t="shared" si="59"/>
        <v>0</v>
      </c>
      <c r="CB61" s="137">
        <f t="shared" si="59"/>
        <v>0</v>
      </c>
    </row>
    <row r="62" spans="1:81">
      <c r="A62" s="13">
        <v>55</v>
      </c>
      <c r="B62" s="15" t="s">
        <v>264</v>
      </c>
      <c r="C62" s="168"/>
      <c r="D62" s="168"/>
      <c r="E62" s="169"/>
      <c r="F62" s="168"/>
      <c r="G62" s="168"/>
      <c r="H62" s="169">
        <f t="shared" si="3"/>
        <v>0</v>
      </c>
      <c r="I62" s="122"/>
      <c r="J62" s="122"/>
      <c r="K62" s="169"/>
      <c r="L62" s="168"/>
      <c r="M62" s="168"/>
      <c r="N62" s="169"/>
      <c r="O62" s="122"/>
      <c r="P62" s="122"/>
      <c r="Q62" s="169"/>
      <c r="R62" s="168"/>
      <c r="S62" s="168"/>
      <c r="T62" s="169"/>
      <c r="U62" s="122"/>
      <c r="V62" s="122"/>
      <c r="W62" s="169"/>
      <c r="X62" s="122"/>
      <c r="Y62" s="122"/>
      <c r="Z62" s="169"/>
      <c r="AA62" s="122"/>
      <c r="AB62" s="122"/>
      <c r="AC62" s="169"/>
      <c r="AD62" s="168"/>
      <c r="AE62" s="168"/>
      <c r="AF62" s="169"/>
      <c r="AG62" s="122"/>
      <c r="AH62" s="122"/>
      <c r="AI62" s="169"/>
      <c r="AJ62" s="168"/>
      <c r="AK62" s="168"/>
      <c r="AL62" s="169"/>
      <c r="AM62" s="122"/>
      <c r="AN62" s="122"/>
      <c r="AO62" s="169"/>
      <c r="AP62" s="122"/>
      <c r="AQ62" s="122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22"/>
      <c r="BC62" s="122"/>
      <c r="BD62" s="169"/>
      <c r="BE62" s="122"/>
      <c r="BF62" s="122"/>
      <c r="BG62" s="169"/>
      <c r="BH62" s="122"/>
      <c r="BI62" s="122"/>
      <c r="BJ62" s="169"/>
      <c r="BK62" s="169"/>
      <c r="BL62" s="169"/>
      <c r="BM62" s="169"/>
      <c r="BN62" s="122"/>
      <c r="BO62" s="122"/>
      <c r="BP62" s="169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69"/>
      <c r="BW62" s="170"/>
      <c r="BX62" s="170"/>
      <c r="BY62" s="170"/>
      <c r="BZ62" s="170">
        <f>SUM(BQ62+BW62)</f>
        <v>0</v>
      </c>
      <c r="CA62" s="170">
        <f t="shared" ref="CA62" si="60">SUM(BR62+BX62)</f>
        <v>0</v>
      </c>
      <c r="CB62" s="170">
        <f t="shared" ref="CB62" si="61">SUM(BS62+BY62)</f>
        <v>0</v>
      </c>
    </row>
    <row r="63" spans="1:81" s="171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0">
        <f t="shared" si="2"/>
        <v>0</v>
      </c>
      <c r="F63" s="135">
        <f>SUM(F64:F65)</f>
        <v>0</v>
      </c>
      <c r="G63" s="135">
        <f>SUM(G64:G65)</f>
        <v>0</v>
      </c>
      <c r="H63" s="160">
        <f t="shared" si="3"/>
        <v>0</v>
      </c>
      <c r="I63" s="86">
        <f>SUM(I64:I65)</f>
        <v>0</v>
      </c>
      <c r="J63" s="86">
        <f>SUM(J64:J65)</f>
        <v>0</v>
      </c>
      <c r="K63" s="160">
        <f t="shared" si="4"/>
        <v>0</v>
      </c>
      <c r="L63" s="135">
        <f>SUM(L64:L65)</f>
        <v>0</v>
      </c>
      <c r="M63" s="135">
        <f>SUM(M64:M65)</f>
        <v>0</v>
      </c>
      <c r="N63" s="160">
        <f t="shared" si="5"/>
        <v>0</v>
      </c>
      <c r="O63" s="86">
        <f>SUM(O64:O65)</f>
        <v>0</v>
      </c>
      <c r="P63" s="86">
        <f>SUM(P64:P65)</f>
        <v>0</v>
      </c>
      <c r="Q63" s="160">
        <f t="shared" si="6"/>
        <v>0</v>
      </c>
      <c r="R63" s="135">
        <f>SUM(R64:R65)</f>
        <v>0</v>
      </c>
      <c r="S63" s="135">
        <f>SUM(S64:S65)</f>
        <v>0</v>
      </c>
      <c r="T63" s="160">
        <f t="shared" si="7"/>
        <v>0</v>
      </c>
      <c r="U63" s="86">
        <f>SUM(U64:U65)</f>
        <v>0</v>
      </c>
      <c r="V63" s="86">
        <f>SUM(V64:V65)</f>
        <v>0</v>
      </c>
      <c r="W63" s="160">
        <f t="shared" si="8"/>
        <v>0</v>
      </c>
      <c r="X63" s="86">
        <f>SUM(X64:X65)</f>
        <v>0</v>
      </c>
      <c r="Y63" s="86">
        <f>SUM(Y64:Y65)</f>
        <v>0</v>
      </c>
      <c r="Z63" s="160">
        <f t="shared" si="9"/>
        <v>0</v>
      </c>
      <c r="AA63" s="86">
        <f>SUM(AA64:AA65)</f>
        <v>0</v>
      </c>
      <c r="AB63" s="86">
        <f>SUM(AB64:AB65)</f>
        <v>0</v>
      </c>
      <c r="AC63" s="160">
        <f t="shared" si="10"/>
        <v>0</v>
      </c>
      <c r="AD63" s="135">
        <f>SUM(AD64:AD65)</f>
        <v>0</v>
      </c>
      <c r="AE63" s="135">
        <f>SUM(AE64:AE65)</f>
        <v>0</v>
      </c>
      <c r="AF63" s="160">
        <f t="shared" si="11"/>
        <v>0</v>
      </c>
      <c r="AG63" s="86">
        <f>SUM(AG64:AG65)</f>
        <v>0</v>
      </c>
      <c r="AH63" s="86">
        <f>SUM(AH64:AH65)</f>
        <v>0</v>
      </c>
      <c r="AI63" s="160">
        <f t="shared" si="12"/>
        <v>0</v>
      </c>
      <c r="AJ63" s="135">
        <f>SUM(AJ64:AJ65)</f>
        <v>0</v>
      </c>
      <c r="AK63" s="135">
        <f>SUM(AK64:AK65)</f>
        <v>0</v>
      </c>
      <c r="AL63" s="160">
        <f t="shared" si="13"/>
        <v>0</v>
      </c>
      <c r="AM63" s="86">
        <f>SUM(AM64:AM65)</f>
        <v>0</v>
      </c>
      <c r="AN63" s="86">
        <f>SUM(AN64:AN65)</f>
        <v>0</v>
      </c>
      <c r="AO63" s="160">
        <f t="shared" si="14"/>
        <v>0</v>
      </c>
      <c r="AP63" s="86">
        <f>SUM(AP64:AP65)</f>
        <v>0</v>
      </c>
      <c r="AQ63" s="86">
        <f>SUM(AQ64:AQ65)</f>
        <v>0</v>
      </c>
      <c r="AR63" s="160">
        <f t="shared" si="15"/>
        <v>0</v>
      </c>
      <c r="AS63" s="160"/>
      <c r="AT63" s="160"/>
      <c r="AU63" s="160">
        <f t="shared" si="46"/>
        <v>0</v>
      </c>
      <c r="AV63" s="160"/>
      <c r="AW63" s="160"/>
      <c r="AX63" s="160"/>
      <c r="AY63" s="160"/>
      <c r="AZ63" s="160"/>
      <c r="BA63" s="160">
        <f t="shared" si="47"/>
        <v>0</v>
      </c>
      <c r="BB63" s="86">
        <f>SUM(BB64:BB65)</f>
        <v>0</v>
      </c>
      <c r="BC63" s="86">
        <f>SUM(BC64:BC65)</f>
        <v>0</v>
      </c>
      <c r="BD63" s="160">
        <f t="shared" si="19"/>
        <v>0</v>
      </c>
      <c r="BE63" s="86">
        <f>SUM(BE64:BE65)</f>
        <v>0</v>
      </c>
      <c r="BF63" s="86">
        <f>SUM(BF64:BF65)</f>
        <v>0</v>
      </c>
      <c r="BG63" s="160">
        <f t="shared" si="20"/>
        <v>0</v>
      </c>
      <c r="BH63" s="86">
        <f>SUM(BH64:BH65)</f>
        <v>0</v>
      </c>
      <c r="BI63" s="86">
        <f>SUM(BI64:BI65)</f>
        <v>0</v>
      </c>
      <c r="BJ63" s="160">
        <f t="shared" ref="BJ63:BJ107" si="62">SUM(BI63-BH63)</f>
        <v>0</v>
      </c>
      <c r="BK63" s="160"/>
      <c r="BL63" s="160"/>
      <c r="BM63" s="160"/>
      <c r="BN63" s="86">
        <f>SUM(BN64:BN65)</f>
        <v>0</v>
      </c>
      <c r="BO63" s="86">
        <f>SUM(BO64:BO65)</f>
        <v>0</v>
      </c>
      <c r="BP63" s="160">
        <f t="shared" si="23"/>
        <v>0</v>
      </c>
      <c r="BQ63" s="88">
        <f t="shared" si="54"/>
        <v>0</v>
      </c>
      <c r="BR63" s="88">
        <f t="shared" si="55"/>
        <v>0</v>
      </c>
      <c r="BS63" s="88">
        <f t="shared" si="56"/>
        <v>0</v>
      </c>
      <c r="BT63" s="86">
        <f>SUM(BT64:BT65)</f>
        <v>0</v>
      </c>
      <c r="BU63" s="86">
        <f>SUM(BU64:BU65)</f>
        <v>0</v>
      </c>
      <c r="BV63" s="160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0</v>
      </c>
      <c r="CA63" s="88">
        <f t="shared" si="45"/>
        <v>0</v>
      </c>
      <c r="CB63" s="88">
        <f t="shared" si="28"/>
        <v>0</v>
      </c>
    </row>
    <row r="64" spans="1:81">
      <c r="A64" s="13">
        <v>57</v>
      </c>
      <c r="B64" s="15" t="s">
        <v>54</v>
      </c>
      <c r="C64" s="168"/>
      <c r="D64" s="168"/>
      <c r="E64" s="169">
        <f t="shared" si="2"/>
        <v>0</v>
      </c>
      <c r="F64" s="168"/>
      <c r="G64" s="168"/>
      <c r="H64" s="169">
        <f t="shared" si="3"/>
        <v>0</v>
      </c>
      <c r="I64" s="122"/>
      <c r="J64" s="122"/>
      <c r="K64" s="169">
        <f t="shared" si="4"/>
        <v>0</v>
      </c>
      <c r="L64" s="168"/>
      <c r="M64" s="168"/>
      <c r="N64" s="169">
        <f t="shared" si="5"/>
        <v>0</v>
      </c>
      <c r="O64" s="122"/>
      <c r="P64" s="122"/>
      <c r="Q64" s="169">
        <f t="shared" si="6"/>
        <v>0</v>
      </c>
      <c r="R64" s="168"/>
      <c r="S64" s="168"/>
      <c r="T64" s="169">
        <f t="shared" si="7"/>
        <v>0</v>
      </c>
      <c r="U64" s="122"/>
      <c r="V64" s="122"/>
      <c r="W64" s="169">
        <f t="shared" si="8"/>
        <v>0</v>
      </c>
      <c r="X64" s="122"/>
      <c r="Y64" s="122"/>
      <c r="Z64" s="169">
        <f t="shared" si="9"/>
        <v>0</v>
      </c>
      <c r="AA64" s="122"/>
      <c r="AB64" s="122"/>
      <c r="AC64" s="169">
        <f t="shared" si="10"/>
        <v>0</v>
      </c>
      <c r="AD64" s="168"/>
      <c r="AE64" s="168"/>
      <c r="AF64" s="169">
        <f t="shared" si="11"/>
        <v>0</v>
      </c>
      <c r="AG64" s="122"/>
      <c r="AH64" s="122"/>
      <c r="AI64" s="169">
        <f t="shared" si="12"/>
        <v>0</v>
      </c>
      <c r="AJ64" s="168"/>
      <c r="AK64" s="168"/>
      <c r="AL64" s="169">
        <f t="shared" si="13"/>
        <v>0</v>
      </c>
      <c r="AM64" s="122"/>
      <c r="AN64" s="122"/>
      <c r="AO64" s="169">
        <f t="shared" si="14"/>
        <v>0</v>
      </c>
      <c r="AP64" s="122"/>
      <c r="AQ64" s="122"/>
      <c r="AR64" s="169">
        <f t="shared" si="15"/>
        <v>0</v>
      </c>
      <c r="AS64" s="169"/>
      <c r="AT64" s="169"/>
      <c r="AU64" s="169">
        <f t="shared" si="46"/>
        <v>0</v>
      </c>
      <c r="AV64" s="169"/>
      <c r="AW64" s="169"/>
      <c r="AX64" s="169"/>
      <c r="AY64" s="169"/>
      <c r="AZ64" s="169"/>
      <c r="BA64" s="169">
        <f t="shared" si="47"/>
        <v>0</v>
      </c>
      <c r="BB64" s="122"/>
      <c r="BC64" s="122"/>
      <c r="BD64" s="169">
        <f t="shared" si="19"/>
        <v>0</v>
      </c>
      <c r="BE64" s="122"/>
      <c r="BF64" s="122"/>
      <c r="BG64" s="169">
        <f t="shared" si="20"/>
        <v>0</v>
      </c>
      <c r="BH64" s="122"/>
      <c r="BI64" s="122"/>
      <c r="BJ64" s="169">
        <f t="shared" si="62"/>
        <v>0</v>
      </c>
      <c r="BK64" s="169"/>
      <c r="BL64" s="169"/>
      <c r="BM64" s="169"/>
      <c r="BN64" s="122"/>
      <c r="BO64" s="122"/>
      <c r="BP64" s="169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69">
        <f t="shared" si="27"/>
        <v>0</v>
      </c>
      <c r="BW64" s="170">
        <f t="shared" si="53"/>
        <v>0</v>
      </c>
      <c r="BX64" s="170">
        <f t="shared" si="1"/>
        <v>0</v>
      </c>
      <c r="BY64" s="170">
        <f t="shared" si="1"/>
        <v>0</v>
      </c>
      <c r="BZ64" s="170">
        <f t="shared" si="44"/>
        <v>0</v>
      </c>
      <c r="CA64" s="170">
        <f t="shared" si="45"/>
        <v>0</v>
      </c>
      <c r="CB64" s="170">
        <f t="shared" si="28"/>
        <v>0</v>
      </c>
    </row>
    <row r="65" spans="1:81">
      <c r="A65" s="13">
        <v>58</v>
      </c>
      <c r="B65" s="15" t="s">
        <v>55</v>
      </c>
      <c r="C65" s="168"/>
      <c r="D65" s="168"/>
      <c r="E65" s="169">
        <f t="shared" si="2"/>
        <v>0</v>
      </c>
      <c r="F65" s="168"/>
      <c r="G65" s="168"/>
      <c r="H65" s="169">
        <f t="shared" si="3"/>
        <v>0</v>
      </c>
      <c r="I65" s="122"/>
      <c r="J65" s="122"/>
      <c r="K65" s="169">
        <f t="shared" si="4"/>
        <v>0</v>
      </c>
      <c r="L65" s="168"/>
      <c r="M65" s="168"/>
      <c r="N65" s="169">
        <f t="shared" si="5"/>
        <v>0</v>
      </c>
      <c r="O65" s="122"/>
      <c r="P65" s="122"/>
      <c r="Q65" s="169">
        <f t="shared" si="6"/>
        <v>0</v>
      </c>
      <c r="R65" s="168"/>
      <c r="S65" s="168"/>
      <c r="T65" s="169">
        <f t="shared" si="7"/>
        <v>0</v>
      </c>
      <c r="U65" s="122"/>
      <c r="V65" s="122"/>
      <c r="W65" s="169">
        <f t="shared" si="8"/>
        <v>0</v>
      </c>
      <c r="X65" s="122"/>
      <c r="Y65" s="122"/>
      <c r="Z65" s="169">
        <f t="shared" si="9"/>
        <v>0</v>
      </c>
      <c r="AA65" s="122">
        <v>0</v>
      </c>
      <c r="AB65" s="122">
        <v>0</v>
      </c>
      <c r="AC65" s="169">
        <f t="shared" si="10"/>
        <v>0</v>
      </c>
      <c r="AD65" s="168"/>
      <c r="AE65" s="168"/>
      <c r="AF65" s="169">
        <f t="shared" si="11"/>
        <v>0</v>
      </c>
      <c r="AG65" s="122"/>
      <c r="AH65" s="122"/>
      <c r="AI65" s="169">
        <f t="shared" si="12"/>
        <v>0</v>
      </c>
      <c r="AJ65" s="168"/>
      <c r="AK65" s="168"/>
      <c r="AL65" s="169">
        <f t="shared" si="13"/>
        <v>0</v>
      </c>
      <c r="AM65" s="122"/>
      <c r="AN65" s="122"/>
      <c r="AO65" s="169">
        <f t="shared" si="14"/>
        <v>0</v>
      </c>
      <c r="AP65" s="122"/>
      <c r="AQ65" s="122"/>
      <c r="AR65" s="169">
        <f t="shared" si="15"/>
        <v>0</v>
      </c>
      <c r="AS65" s="169"/>
      <c r="AT65" s="169"/>
      <c r="AU65" s="169">
        <f t="shared" si="46"/>
        <v>0</v>
      </c>
      <c r="AV65" s="169"/>
      <c r="AW65" s="169"/>
      <c r="AX65" s="169"/>
      <c r="AY65" s="169"/>
      <c r="AZ65" s="169"/>
      <c r="BA65" s="169">
        <f t="shared" si="47"/>
        <v>0</v>
      </c>
      <c r="BB65" s="122"/>
      <c r="BC65" s="122"/>
      <c r="BD65" s="169">
        <f t="shared" si="19"/>
        <v>0</v>
      </c>
      <c r="BE65" s="122"/>
      <c r="BF65" s="122"/>
      <c r="BG65" s="169">
        <f t="shared" si="20"/>
        <v>0</v>
      </c>
      <c r="BH65" s="122"/>
      <c r="BI65" s="122"/>
      <c r="BJ65" s="169">
        <f t="shared" si="62"/>
        <v>0</v>
      </c>
      <c r="BK65" s="169"/>
      <c r="BL65" s="169"/>
      <c r="BM65" s="169"/>
      <c r="BN65" s="122"/>
      <c r="BO65" s="122"/>
      <c r="BP65" s="169">
        <f t="shared" si="23"/>
        <v>0</v>
      </c>
      <c r="BQ65" s="124">
        <f t="shared" si="54"/>
        <v>0</v>
      </c>
      <c r="BR65" s="124">
        <f t="shared" si="55"/>
        <v>0</v>
      </c>
      <c r="BS65" s="124">
        <f t="shared" si="56"/>
        <v>0</v>
      </c>
      <c r="BT65" s="122"/>
      <c r="BU65" s="122"/>
      <c r="BV65" s="169">
        <f t="shared" si="27"/>
        <v>0</v>
      </c>
      <c r="BW65" s="170">
        <f t="shared" si="53"/>
        <v>0</v>
      </c>
      <c r="BX65" s="170">
        <f t="shared" si="1"/>
        <v>0</v>
      </c>
      <c r="BY65" s="170">
        <f t="shared" si="1"/>
        <v>0</v>
      </c>
      <c r="BZ65" s="170">
        <f t="shared" si="44"/>
        <v>0</v>
      </c>
      <c r="CA65" s="170">
        <f t="shared" si="45"/>
        <v>0</v>
      </c>
      <c r="CB65" s="170">
        <f t="shared" si="28"/>
        <v>0</v>
      </c>
    </row>
    <row r="66" spans="1:81" s="171" customFormat="1">
      <c r="A66" s="55">
        <v>59</v>
      </c>
      <c r="B66" s="56" t="s">
        <v>78</v>
      </c>
      <c r="C66" s="135">
        <f>SUM(C67:C74)</f>
        <v>13700000</v>
      </c>
      <c r="D66" s="135">
        <f>SUM(D67:D74)</f>
        <v>13700000</v>
      </c>
      <c r="E66" s="160">
        <f t="shared" si="2"/>
        <v>0</v>
      </c>
      <c r="F66" s="135">
        <f>SUM(F67:F74)</f>
        <v>19816900</v>
      </c>
      <c r="G66" s="135">
        <f>SUM(G67:G74)</f>
        <v>12600000</v>
      </c>
      <c r="H66" s="135">
        <f t="shared" ref="H66" si="63">SUM(H67:H74)</f>
        <v>-7216900</v>
      </c>
      <c r="I66" s="135">
        <f>SUM(I67:I74)</f>
        <v>5820600</v>
      </c>
      <c r="J66" s="135">
        <f>SUM(J67:J74)</f>
        <v>5374600</v>
      </c>
      <c r="K66" s="160">
        <f t="shared" si="4"/>
        <v>-446000</v>
      </c>
      <c r="L66" s="135">
        <f>SUM(L67:L74)</f>
        <v>1300000</v>
      </c>
      <c r="M66" s="135">
        <f>SUM(M67:M74)</f>
        <v>900000</v>
      </c>
      <c r="N66" s="160">
        <f t="shared" si="5"/>
        <v>-400000</v>
      </c>
      <c r="O66" s="135">
        <f>SUM(O67:O74)</f>
        <v>575000</v>
      </c>
      <c r="P66" s="135">
        <f>SUM(P67:P74)</f>
        <v>0</v>
      </c>
      <c r="Q66" s="160">
        <f t="shared" si="6"/>
        <v>-575000</v>
      </c>
      <c r="R66" s="135">
        <f>SUM(R67:R74)</f>
        <v>2000000</v>
      </c>
      <c r="S66" s="135">
        <f>SUM(S67:S74)</f>
        <v>1252400</v>
      </c>
      <c r="T66" s="160">
        <f t="shared" si="7"/>
        <v>-747600</v>
      </c>
      <c r="U66" s="135">
        <f>SUM(U67:U74)</f>
        <v>97600000</v>
      </c>
      <c r="V66" s="135">
        <f>SUM(V67:V74)</f>
        <v>21600000</v>
      </c>
      <c r="W66" s="160">
        <f t="shared" si="8"/>
        <v>-76000000</v>
      </c>
      <c r="X66" s="135">
        <f>SUM(X67:X74)</f>
        <v>0</v>
      </c>
      <c r="Y66" s="135">
        <f>SUM(Y67:Y74)</f>
        <v>0</v>
      </c>
      <c r="Z66" s="160">
        <f t="shared" si="9"/>
        <v>0</v>
      </c>
      <c r="AA66" s="135">
        <f>SUM(AA67:AA74)</f>
        <v>1886200000</v>
      </c>
      <c r="AB66" s="135">
        <f>SUM(AB67:AB74)</f>
        <v>1456086365.3399999</v>
      </c>
      <c r="AC66" s="160">
        <f t="shared" si="10"/>
        <v>-430113634.66000009</v>
      </c>
      <c r="AD66" s="135">
        <f>SUM(AD67:AD74)</f>
        <v>0</v>
      </c>
      <c r="AE66" s="135">
        <f>SUM(AE67:AE74)</f>
        <v>0</v>
      </c>
      <c r="AF66" s="160">
        <f t="shared" si="11"/>
        <v>0</v>
      </c>
      <c r="AG66" s="86">
        <f>SUM(AG67:AG74)</f>
        <v>0</v>
      </c>
      <c r="AH66" s="86">
        <f>SUM(AH67:AH74)</f>
        <v>0</v>
      </c>
      <c r="AI66" s="160">
        <f t="shared" si="12"/>
        <v>0</v>
      </c>
      <c r="AJ66" s="135">
        <f>SUM(AJ67:AJ74)</f>
        <v>0</v>
      </c>
      <c r="AK66" s="135">
        <f>SUM(AK67:AK74)</f>
        <v>0</v>
      </c>
      <c r="AL66" s="160">
        <f t="shared" si="13"/>
        <v>0</v>
      </c>
      <c r="AM66" s="86">
        <f>SUM(AM67:AM74)</f>
        <v>0</v>
      </c>
      <c r="AN66" s="86">
        <f>SUM(AN67:AN74)</f>
        <v>0</v>
      </c>
      <c r="AO66" s="160">
        <f t="shared" si="14"/>
        <v>0</v>
      </c>
      <c r="AP66" s="86">
        <f>SUM(AP67:AP74)</f>
        <v>0</v>
      </c>
      <c r="AQ66" s="86">
        <f>SUM(AQ67:AQ74)</f>
        <v>0</v>
      </c>
      <c r="AR66" s="160">
        <f t="shared" si="15"/>
        <v>0</v>
      </c>
      <c r="AS66" s="160"/>
      <c r="AT66" s="160"/>
      <c r="AU66" s="160">
        <f t="shared" si="46"/>
        <v>0</v>
      </c>
      <c r="AV66" s="160"/>
      <c r="AW66" s="160"/>
      <c r="AX66" s="160"/>
      <c r="AY66" s="160"/>
      <c r="AZ66" s="160"/>
      <c r="BA66" s="160">
        <f t="shared" si="47"/>
        <v>0</v>
      </c>
      <c r="BB66" s="86">
        <f>SUM(BB67:BB74)</f>
        <v>6045000000</v>
      </c>
      <c r="BC66" s="86">
        <f>SUM(BC67:BC74)</f>
        <v>0</v>
      </c>
      <c r="BD66" s="160">
        <f t="shared" si="19"/>
        <v>-6045000000</v>
      </c>
      <c r="BE66" s="86">
        <f>SUM(BE67:BE74)</f>
        <v>0</v>
      </c>
      <c r="BF66" s="86">
        <f>SUM(BF67:BF74)</f>
        <v>0</v>
      </c>
      <c r="BG66" s="160">
        <f t="shared" si="20"/>
        <v>0</v>
      </c>
      <c r="BH66" s="86">
        <f>SUM(BH67:BH74)</f>
        <v>0</v>
      </c>
      <c r="BI66" s="86">
        <f>SUM(BI67:BI74)</f>
        <v>0</v>
      </c>
      <c r="BJ66" s="160">
        <f t="shared" si="62"/>
        <v>0</v>
      </c>
      <c r="BK66" s="160"/>
      <c r="BL66" s="160"/>
      <c r="BM66" s="160"/>
      <c r="BN66" s="86">
        <f>SUM(BN67:BN74)</f>
        <v>700000</v>
      </c>
      <c r="BO66" s="86">
        <f>SUM(BO67:BO74)</f>
        <v>700000</v>
      </c>
      <c r="BP66" s="160">
        <f t="shared" si="23"/>
        <v>0</v>
      </c>
      <c r="BQ66" s="88">
        <f t="shared" si="54"/>
        <v>8072712500</v>
      </c>
      <c r="BR66" s="88">
        <f t="shared" si="55"/>
        <v>1512213365.3399999</v>
      </c>
      <c r="BS66" s="88">
        <f t="shared" si="56"/>
        <v>-6560499134.6599998</v>
      </c>
      <c r="BT66" s="86">
        <f>SUM(BT67:BT74)</f>
        <v>28037644400</v>
      </c>
      <c r="BU66" s="86">
        <f>SUM(BU67:BU74)</f>
        <v>1776412297</v>
      </c>
      <c r="BV66" s="160">
        <f t="shared" si="27"/>
        <v>-26261232103</v>
      </c>
      <c r="BW66" s="88">
        <f t="shared" si="53"/>
        <v>28037644400</v>
      </c>
      <c r="BX66" s="88">
        <f t="shared" si="1"/>
        <v>1776412297</v>
      </c>
      <c r="BY66" s="88">
        <f t="shared" si="1"/>
        <v>-26261232103</v>
      </c>
      <c r="BZ66" s="88">
        <f>SUM(BQ66+BW66)</f>
        <v>36110356900</v>
      </c>
      <c r="CA66" s="88">
        <f t="shared" si="45"/>
        <v>3288625662.3400002</v>
      </c>
      <c r="CB66" s="88">
        <f t="shared" si="28"/>
        <v>-32821731237.66</v>
      </c>
    </row>
    <row r="67" spans="1:81">
      <c r="A67" s="13">
        <v>60</v>
      </c>
      <c r="B67" s="74" t="s">
        <v>90</v>
      </c>
      <c r="C67" s="168"/>
      <c r="D67" s="168"/>
      <c r="E67" s="185">
        <f t="shared" si="2"/>
        <v>0</v>
      </c>
      <c r="F67" s="168"/>
      <c r="G67" s="168"/>
      <c r="H67" s="185">
        <f t="shared" ref="H67:H68" si="64">SUM(G67-F67)</f>
        <v>0</v>
      </c>
      <c r="I67" s="168"/>
      <c r="J67" s="168"/>
      <c r="K67" s="185">
        <f t="shared" si="4"/>
        <v>0</v>
      </c>
      <c r="L67" s="168"/>
      <c r="M67" s="168"/>
      <c r="N67" s="185">
        <f t="shared" si="5"/>
        <v>0</v>
      </c>
      <c r="O67" s="168"/>
      <c r="P67" s="168"/>
      <c r="Q67" s="185">
        <f t="shared" si="6"/>
        <v>0</v>
      </c>
      <c r="R67" s="168"/>
      <c r="S67" s="168"/>
      <c r="T67" s="185">
        <f t="shared" si="7"/>
        <v>0</v>
      </c>
      <c r="U67" s="168"/>
      <c r="V67" s="168"/>
      <c r="W67" s="185">
        <f t="shared" si="8"/>
        <v>0</v>
      </c>
      <c r="X67" s="168"/>
      <c r="Y67" s="168"/>
      <c r="Z67" s="185">
        <f t="shared" si="9"/>
        <v>0</v>
      </c>
      <c r="AA67" s="168">
        <v>1328424000</v>
      </c>
      <c r="AB67" s="168">
        <v>1009107233.14</v>
      </c>
      <c r="AC67" s="185">
        <f t="shared" si="10"/>
        <v>-319316766.86000001</v>
      </c>
      <c r="AD67" s="168"/>
      <c r="AE67" s="168"/>
      <c r="AF67" s="185">
        <f t="shared" si="11"/>
        <v>0</v>
      </c>
      <c r="AG67" s="168"/>
      <c r="AH67" s="168"/>
      <c r="AI67" s="185">
        <f t="shared" si="12"/>
        <v>0</v>
      </c>
      <c r="AJ67" s="168"/>
      <c r="AK67" s="168"/>
      <c r="AL67" s="185">
        <f t="shared" si="13"/>
        <v>0</v>
      </c>
      <c r="AM67" s="168"/>
      <c r="AN67" s="168"/>
      <c r="AO67" s="185">
        <f t="shared" si="14"/>
        <v>0</v>
      </c>
      <c r="AP67" s="168"/>
      <c r="AQ67" s="168"/>
      <c r="AR67" s="185">
        <f t="shared" si="15"/>
        <v>0</v>
      </c>
      <c r="AS67" s="185"/>
      <c r="AT67" s="185"/>
      <c r="AU67" s="185">
        <f t="shared" si="46"/>
        <v>0</v>
      </c>
      <c r="AV67" s="185"/>
      <c r="AW67" s="185"/>
      <c r="AX67" s="185"/>
      <c r="AY67" s="185"/>
      <c r="AZ67" s="185"/>
      <c r="BA67" s="185">
        <f t="shared" si="47"/>
        <v>0</v>
      </c>
      <c r="BB67" s="168">
        <v>6045000000</v>
      </c>
      <c r="BC67" s="168">
        <v>0</v>
      </c>
      <c r="BD67" s="185">
        <f t="shared" si="19"/>
        <v>-6045000000</v>
      </c>
      <c r="BE67" s="168"/>
      <c r="BF67" s="168"/>
      <c r="BG67" s="185">
        <f t="shared" si="20"/>
        <v>0</v>
      </c>
      <c r="BH67" s="168"/>
      <c r="BI67" s="168"/>
      <c r="BJ67" s="185">
        <f t="shared" si="62"/>
        <v>0</v>
      </c>
      <c r="BK67" s="185"/>
      <c r="BL67" s="185"/>
      <c r="BM67" s="185"/>
      <c r="BN67" s="168"/>
      <c r="BO67" s="168"/>
      <c r="BP67" s="185">
        <f t="shared" si="23"/>
        <v>0</v>
      </c>
      <c r="BQ67" s="124">
        <f t="shared" si="54"/>
        <v>7373424000</v>
      </c>
      <c r="BR67" s="124">
        <f t="shared" si="55"/>
        <v>1009107233.14</v>
      </c>
      <c r="BS67" s="124">
        <f t="shared" si="56"/>
        <v>-6364316766.8599997</v>
      </c>
      <c r="BT67" s="168">
        <v>28037644400</v>
      </c>
      <c r="BU67" s="168">
        <v>1776412297</v>
      </c>
      <c r="BV67" s="185">
        <f t="shared" si="27"/>
        <v>-26261232103</v>
      </c>
      <c r="BW67" s="186">
        <f t="shared" si="53"/>
        <v>28037644400</v>
      </c>
      <c r="BX67" s="186">
        <f t="shared" si="1"/>
        <v>1776412297</v>
      </c>
      <c r="BY67" s="186">
        <f t="shared" si="1"/>
        <v>-26261232103</v>
      </c>
      <c r="BZ67" s="186">
        <f t="shared" si="44"/>
        <v>35411068400</v>
      </c>
      <c r="CA67" s="186">
        <f t="shared" si="45"/>
        <v>2785519530.1399999</v>
      </c>
      <c r="CB67" s="186">
        <f t="shared" si="28"/>
        <v>-32625548869.860001</v>
      </c>
    </row>
    <row r="68" spans="1:81">
      <c r="A68" s="13">
        <v>61</v>
      </c>
      <c r="B68" s="15" t="s">
        <v>85</v>
      </c>
      <c r="C68" s="168"/>
      <c r="D68" s="168"/>
      <c r="E68" s="169">
        <f t="shared" si="2"/>
        <v>0</v>
      </c>
      <c r="F68" s="168"/>
      <c r="G68" s="168"/>
      <c r="H68" s="169">
        <f t="shared" si="64"/>
        <v>0</v>
      </c>
      <c r="I68" s="122"/>
      <c r="J68" s="122"/>
      <c r="K68" s="169">
        <f t="shared" si="4"/>
        <v>0</v>
      </c>
      <c r="L68" s="168"/>
      <c r="M68" s="168"/>
      <c r="N68" s="169">
        <f t="shared" si="5"/>
        <v>0</v>
      </c>
      <c r="O68" s="122"/>
      <c r="P68" s="122"/>
      <c r="Q68" s="169">
        <f t="shared" si="6"/>
        <v>0</v>
      </c>
      <c r="R68" s="168"/>
      <c r="S68" s="168"/>
      <c r="T68" s="169">
        <f t="shared" si="7"/>
        <v>0</v>
      </c>
      <c r="U68" s="122">
        <v>97600000</v>
      </c>
      <c r="V68" s="122">
        <v>21600000</v>
      </c>
      <c r="W68" s="169">
        <f t="shared" si="8"/>
        <v>-76000000</v>
      </c>
      <c r="X68" s="122"/>
      <c r="Y68" s="122"/>
      <c r="Z68" s="169">
        <f t="shared" si="9"/>
        <v>0</v>
      </c>
      <c r="AA68" s="122"/>
      <c r="AB68" s="122"/>
      <c r="AC68" s="169">
        <f t="shared" si="10"/>
        <v>0</v>
      </c>
      <c r="AD68" s="168"/>
      <c r="AE68" s="168"/>
      <c r="AF68" s="169">
        <f t="shared" si="11"/>
        <v>0</v>
      </c>
      <c r="AG68" s="122"/>
      <c r="AH68" s="122"/>
      <c r="AI68" s="169">
        <f t="shared" si="12"/>
        <v>0</v>
      </c>
      <c r="AJ68" s="168"/>
      <c r="AK68" s="168"/>
      <c r="AL68" s="169">
        <f t="shared" si="13"/>
        <v>0</v>
      </c>
      <c r="AM68" s="122"/>
      <c r="AN68" s="122"/>
      <c r="AO68" s="169">
        <f t="shared" si="14"/>
        <v>0</v>
      </c>
      <c r="AP68" s="122"/>
      <c r="AQ68" s="122"/>
      <c r="AR68" s="169">
        <f t="shared" si="15"/>
        <v>0</v>
      </c>
      <c r="AS68" s="169"/>
      <c r="AT68" s="169"/>
      <c r="AU68" s="169">
        <f t="shared" si="46"/>
        <v>0</v>
      </c>
      <c r="AV68" s="169"/>
      <c r="AW68" s="169"/>
      <c r="AX68" s="169"/>
      <c r="AY68" s="169"/>
      <c r="AZ68" s="169"/>
      <c r="BA68" s="169">
        <f t="shared" si="47"/>
        <v>0</v>
      </c>
      <c r="BB68" s="122"/>
      <c r="BC68" s="122"/>
      <c r="BD68" s="169">
        <f t="shared" si="19"/>
        <v>0</v>
      </c>
      <c r="BE68" s="122"/>
      <c r="BF68" s="122"/>
      <c r="BG68" s="169">
        <f t="shared" si="20"/>
        <v>0</v>
      </c>
      <c r="BH68" s="122"/>
      <c r="BI68" s="122"/>
      <c r="BJ68" s="169">
        <f t="shared" si="62"/>
        <v>0</v>
      </c>
      <c r="BK68" s="169"/>
      <c r="BL68" s="169"/>
      <c r="BM68" s="169"/>
      <c r="BN68" s="122"/>
      <c r="BO68" s="122"/>
      <c r="BP68" s="169">
        <f t="shared" si="23"/>
        <v>0</v>
      </c>
      <c r="BQ68" s="124">
        <f t="shared" si="54"/>
        <v>97600000</v>
      </c>
      <c r="BR68" s="124">
        <f t="shared" si="55"/>
        <v>21600000</v>
      </c>
      <c r="BS68" s="124">
        <f t="shared" si="56"/>
        <v>-76000000</v>
      </c>
      <c r="BT68" s="122"/>
      <c r="BU68" s="122"/>
      <c r="BV68" s="169">
        <f t="shared" si="27"/>
        <v>0</v>
      </c>
      <c r="BW68" s="170">
        <f t="shared" si="53"/>
        <v>0</v>
      </c>
      <c r="BX68" s="170">
        <f t="shared" si="1"/>
        <v>0</v>
      </c>
      <c r="BY68" s="170">
        <f t="shared" si="1"/>
        <v>0</v>
      </c>
      <c r="BZ68" s="170">
        <f t="shared" si="44"/>
        <v>97600000</v>
      </c>
      <c r="CA68" s="170">
        <f t="shared" si="45"/>
        <v>21600000</v>
      </c>
      <c r="CB68" s="170">
        <f t="shared" si="28"/>
        <v>-76000000</v>
      </c>
    </row>
    <row r="69" spans="1:81">
      <c r="A69" s="13"/>
      <c r="B69" s="352" t="s">
        <v>269</v>
      </c>
      <c r="C69" s="168"/>
      <c r="D69" s="168"/>
      <c r="E69" s="169"/>
      <c r="F69" s="168"/>
      <c r="G69" s="168"/>
      <c r="H69" s="169"/>
      <c r="I69" s="122"/>
      <c r="J69" s="122"/>
      <c r="K69" s="169"/>
      <c r="L69" s="168"/>
      <c r="M69" s="168"/>
      <c r="N69" s="169"/>
      <c r="O69" s="122"/>
      <c r="P69" s="122"/>
      <c r="Q69" s="169"/>
      <c r="R69" s="168"/>
      <c r="S69" s="168"/>
      <c r="T69" s="169"/>
      <c r="U69" s="122"/>
      <c r="V69" s="122"/>
      <c r="W69" s="169"/>
      <c r="X69" s="122"/>
      <c r="Y69" s="122"/>
      <c r="Z69" s="169"/>
      <c r="AA69" s="122"/>
      <c r="AB69" s="122"/>
      <c r="AC69" s="169">
        <f t="shared" si="10"/>
        <v>0</v>
      </c>
      <c r="AD69" s="168"/>
      <c r="AE69" s="168"/>
      <c r="AF69" s="169"/>
      <c r="AG69" s="122"/>
      <c r="AH69" s="122"/>
      <c r="AI69" s="169"/>
      <c r="AJ69" s="168"/>
      <c r="AK69" s="168"/>
      <c r="AL69" s="169"/>
      <c r="AM69" s="122"/>
      <c r="AN69" s="122"/>
      <c r="AO69" s="169"/>
      <c r="AP69" s="122"/>
      <c r="AQ69" s="122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22"/>
      <c r="BC69" s="122"/>
      <c r="BD69" s="169"/>
      <c r="BE69" s="122"/>
      <c r="BF69" s="122"/>
      <c r="BG69" s="169"/>
      <c r="BH69" s="122"/>
      <c r="BI69" s="122"/>
      <c r="BJ69" s="169"/>
      <c r="BK69" s="169"/>
      <c r="BL69" s="169"/>
      <c r="BM69" s="169"/>
      <c r="BN69" s="122"/>
      <c r="BO69" s="122"/>
      <c r="BP69" s="169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69"/>
      <c r="BW69" s="170"/>
      <c r="BX69" s="170"/>
      <c r="BY69" s="170"/>
      <c r="BZ69" s="170">
        <f t="shared" si="44"/>
        <v>0</v>
      </c>
      <c r="CA69" s="170">
        <f t="shared" si="45"/>
        <v>0</v>
      </c>
      <c r="CB69" s="170">
        <f t="shared" si="28"/>
        <v>0</v>
      </c>
    </row>
    <row r="70" spans="1:81">
      <c r="A70" s="13">
        <v>62</v>
      </c>
      <c r="B70" s="15" t="s">
        <v>56</v>
      </c>
      <c r="C70" s="168"/>
      <c r="D70" s="168"/>
      <c r="E70" s="169">
        <f t="shared" si="2"/>
        <v>0</v>
      </c>
      <c r="F70" s="168"/>
      <c r="G70" s="168"/>
      <c r="H70" s="169">
        <f t="shared" si="3"/>
        <v>0</v>
      </c>
      <c r="I70" s="122"/>
      <c r="J70" s="122"/>
      <c r="K70" s="169">
        <f t="shared" si="4"/>
        <v>0</v>
      </c>
      <c r="L70" s="168"/>
      <c r="M70" s="168"/>
      <c r="N70" s="169">
        <f t="shared" si="5"/>
        <v>0</v>
      </c>
      <c r="O70" s="122"/>
      <c r="P70" s="122"/>
      <c r="Q70" s="169">
        <f t="shared" si="6"/>
        <v>0</v>
      </c>
      <c r="R70" s="168"/>
      <c r="S70" s="168"/>
      <c r="T70" s="169">
        <f t="shared" si="7"/>
        <v>0</v>
      </c>
      <c r="U70" s="122"/>
      <c r="V70" s="122"/>
      <c r="W70" s="169">
        <f t="shared" si="8"/>
        <v>0</v>
      </c>
      <c r="X70" s="122"/>
      <c r="Y70" s="122"/>
      <c r="Z70" s="169">
        <f t="shared" si="9"/>
        <v>0</v>
      </c>
      <c r="AA70" s="122">
        <v>292154400</v>
      </c>
      <c r="AB70" s="122">
        <v>265743360</v>
      </c>
      <c r="AC70" s="169">
        <f t="shared" si="10"/>
        <v>-26411040</v>
      </c>
      <c r="AD70" s="168"/>
      <c r="AE70" s="168"/>
      <c r="AF70" s="169">
        <f t="shared" si="11"/>
        <v>0</v>
      </c>
      <c r="AG70" s="122"/>
      <c r="AH70" s="122"/>
      <c r="AI70" s="169">
        <f t="shared" si="12"/>
        <v>0</v>
      </c>
      <c r="AJ70" s="168"/>
      <c r="AK70" s="168"/>
      <c r="AL70" s="169">
        <f t="shared" si="13"/>
        <v>0</v>
      </c>
      <c r="AM70" s="122"/>
      <c r="AN70" s="122"/>
      <c r="AO70" s="169">
        <f t="shared" si="14"/>
        <v>0</v>
      </c>
      <c r="AP70" s="122"/>
      <c r="AQ70" s="122"/>
      <c r="AR70" s="169">
        <f t="shared" si="15"/>
        <v>0</v>
      </c>
      <c r="AS70" s="169"/>
      <c r="AT70" s="169"/>
      <c r="AU70" s="169">
        <f t="shared" si="46"/>
        <v>0</v>
      </c>
      <c r="AV70" s="169"/>
      <c r="AW70" s="169"/>
      <c r="AX70" s="169"/>
      <c r="AY70" s="169"/>
      <c r="AZ70" s="169"/>
      <c r="BA70" s="169">
        <f t="shared" si="47"/>
        <v>0</v>
      </c>
      <c r="BB70" s="122"/>
      <c r="BC70" s="122"/>
      <c r="BD70" s="169">
        <f t="shared" si="19"/>
        <v>0</v>
      </c>
      <c r="BE70" s="122"/>
      <c r="BF70" s="122"/>
      <c r="BG70" s="169">
        <f t="shared" si="20"/>
        <v>0</v>
      </c>
      <c r="BH70" s="122"/>
      <c r="BI70" s="122"/>
      <c r="BJ70" s="169">
        <f t="shared" si="62"/>
        <v>0</v>
      </c>
      <c r="BK70" s="169"/>
      <c r="BL70" s="169"/>
      <c r="BM70" s="169"/>
      <c r="BN70" s="122"/>
      <c r="BO70" s="122"/>
      <c r="BP70" s="169">
        <f t="shared" si="23"/>
        <v>0</v>
      </c>
      <c r="BQ70" s="124">
        <f t="shared" si="54"/>
        <v>292154400</v>
      </c>
      <c r="BR70" s="124">
        <f t="shared" si="55"/>
        <v>265743360</v>
      </c>
      <c r="BS70" s="124">
        <f t="shared" si="56"/>
        <v>-26411040</v>
      </c>
      <c r="BT70" s="122"/>
      <c r="BU70" s="122"/>
      <c r="BV70" s="169">
        <f t="shared" si="27"/>
        <v>0</v>
      </c>
      <c r="BW70" s="170">
        <f t="shared" si="53"/>
        <v>0</v>
      </c>
      <c r="BX70" s="170">
        <f t="shared" si="1"/>
        <v>0</v>
      </c>
      <c r="BY70" s="170">
        <f t="shared" si="1"/>
        <v>0</v>
      </c>
      <c r="BZ70" s="170">
        <f t="shared" si="44"/>
        <v>292154400</v>
      </c>
      <c r="CA70" s="170">
        <f t="shared" si="45"/>
        <v>265743360</v>
      </c>
      <c r="CB70" s="170">
        <f t="shared" si="28"/>
        <v>-26411040</v>
      </c>
    </row>
    <row r="71" spans="1:81">
      <c r="A71" s="13">
        <v>63</v>
      </c>
      <c r="B71" s="15" t="s">
        <v>57</v>
      </c>
      <c r="C71" s="168"/>
      <c r="D71" s="168"/>
      <c r="E71" s="169">
        <f t="shared" si="2"/>
        <v>0</v>
      </c>
      <c r="F71" s="168"/>
      <c r="G71" s="168"/>
      <c r="H71" s="169">
        <f t="shared" si="3"/>
        <v>0</v>
      </c>
      <c r="I71" s="122"/>
      <c r="J71" s="122"/>
      <c r="K71" s="169">
        <f t="shared" si="4"/>
        <v>0</v>
      </c>
      <c r="L71" s="168"/>
      <c r="M71" s="168"/>
      <c r="N71" s="169">
        <f t="shared" si="5"/>
        <v>0</v>
      </c>
      <c r="O71" s="122"/>
      <c r="P71" s="122"/>
      <c r="Q71" s="169">
        <f t="shared" si="6"/>
        <v>0</v>
      </c>
      <c r="R71" s="168"/>
      <c r="S71" s="168"/>
      <c r="T71" s="169">
        <f t="shared" si="7"/>
        <v>0</v>
      </c>
      <c r="U71" s="122"/>
      <c r="V71" s="122"/>
      <c r="W71" s="169">
        <f t="shared" si="8"/>
        <v>0</v>
      </c>
      <c r="X71" s="122"/>
      <c r="Y71" s="122"/>
      <c r="Z71" s="169">
        <f t="shared" si="9"/>
        <v>0</v>
      </c>
      <c r="AA71" s="122"/>
      <c r="AB71" s="122"/>
      <c r="AC71" s="169">
        <f t="shared" si="10"/>
        <v>0</v>
      </c>
      <c r="AD71" s="168"/>
      <c r="AE71" s="168"/>
      <c r="AF71" s="169">
        <f t="shared" si="11"/>
        <v>0</v>
      </c>
      <c r="AG71" s="122"/>
      <c r="AH71" s="122"/>
      <c r="AI71" s="169">
        <f t="shared" si="12"/>
        <v>0</v>
      </c>
      <c r="AJ71" s="168"/>
      <c r="AK71" s="168"/>
      <c r="AL71" s="169">
        <f t="shared" si="13"/>
        <v>0</v>
      </c>
      <c r="AM71" s="122"/>
      <c r="AN71" s="122"/>
      <c r="AO71" s="169">
        <f t="shared" si="14"/>
        <v>0</v>
      </c>
      <c r="AP71" s="122"/>
      <c r="AQ71" s="122"/>
      <c r="AR71" s="169">
        <f t="shared" si="15"/>
        <v>0</v>
      </c>
      <c r="AS71" s="169"/>
      <c r="AT71" s="169"/>
      <c r="AU71" s="169">
        <f t="shared" si="46"/>
        <v>0</v>
      </c>
      <c r="AV71" s="169"/>
      <c r="AW71" s="169"/>
      <c r="AX71" s="169"/>
      <c r="AY71" s="169"/>
      <c r="AZ71" s="169"/>
      <c r="BA71" s="169">
        <f t="shared" si="47"/>
        <v>0</v>
      </c>
      <c r="BB71" s="122"/>
      <c r="BC71" s="122"/>
      <c r="BD71" s="169">
        <f t="shared" si="19"/>
        <v>0</v>
      </c>
      <c r="BE71" s="122"/>
      <c r="BF71" s="122"/>
      <c r="BG71" s="169">
        <f t="shared" si="20"/>
        <v>0</v>
      </c>
      <c r="BH71" s="122"/>
      <c r="BI71" s="122"/>
      <c r="BJ71" s="169">
        <f t="shared" si="62"/>
        <v>0</v>
      </c>
      <c r="BK71" s="169"/>
      <c r="BL71" s="169"/>
      <c r="BM71" s="169"/>
      <c r="BN71" s="122"/>
      <c r="BO71" s="122"/>
      <c r="BP71" s="169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69">
        <f t="shared" si="27"/>
        <v>0</v>
      </c>
      <c r="BW71" s="170">
        <f t="shared" si="53"/>
        <v>0</v>
      </c>
      <c r="BX71" s="170">
        <f t="shared" si="1"/>
        <v>0</v>
      </c>
      <c r="BY71" s="170">
        <f t="shared" si="1"/>
        <v>0</v>
      </c>
      <c r="BZ71" s="170">
        <f t="shared" si="44"/>
        <v>0</v>
      </c>
      <c r="CA71" s="170">
        <f t="shared" si="45"/>
        <v>0</v>
      </c>
      <c r="CB71" s="170">
        <f t="shared" si="28"/>
        <v>0</v>
      </c>
    </row>
    <row r="72" spans="1:81">
      <c r="A72" s="13">
        <v>64</v>
      </c>
      <c r="B72" s="15" t="s">
        <v>58</v>
      </c>
      <c r="C72" s="168"/>
      <c r="D72" s="168"/>
      <c r="E72" s="169">
        <f t="shared" si="2"/>
        <v>0</v>
      </c>
      <c r="F72" s="168"/>
      <c r="G72" s="168"/>
      <c r="H72" s="169">
        <f t="shared" si="3"/>
        <v>0</v>
      </c>
      <c r="I72" s="122"/>
      <c r="J72" s="122"/>
      <c r="K72" s="169">
        <f t="shared" si="4"/>
        <v>0</v>
      </c>
      <c r="L72" s="168"/>
      <c r="M72" s="168"/>
      <c r="N72" s="169">
        <f t="shared" si="5"/>
        <v>0</v>
      </c>
      <c r="O72" s="122"/>
      <c r="P72" s="122"/>
      <c r="Q72" s="169">
        <f t="shared" si="6"/>
        <v>0</v>
      </c>
      <c r="R72" s="168"/>
      <c r="S72" s="168"/>
      <c r="T72" s="169">
        <f t="shared" si="7"/>
        <v>0</v>
      </c>
      <c r="U72" s="122"/>
      <c r="V72" s="122"/>
      <c r="W72" s="169">
        <f t="shared" si="8"/>
        <v>0</v>
      </c>
      <c r="X72" s="122"/>
      <c r="Y72" s="122"/>
      <c r="Z72" s="169">
        <f t="shared" si="9"/>
        <v>0</v>
      </c>
      <c r="AA72" s="122">
        <v>98293600</v>
      </c>
      <c r="AB72" s="122">
        <v>54098724</v>
      </c>
      <c r="AC72" s="169">
        <f t="shared" si="10"/>
        <v>-44194876</v>
      </c>
      <c r="AD72" s="168"/>
      <c r="AE72" s="168"/>
      <c r="AF72" s="169">
        <f t="shared" si="11"/>
        <v>0</v>
      </c>
      <c r="AG72" s="122"/>
      <c r="AH72" s="122"/>
      <c r="AI72" s="169">
        <f t="shared" si="12"/>
        <v>0</v>
      </c>
      <c r="AJ72" s="168"/>
      <c r="AK72" s="168"/>
      <c r="AL72" s="169">
        <f t="shared" si="13"/>
        <v>0</v>
      </c>
      <c r="AM72" s="122"/>
      <c r="AN72" s="122"/>
      <c r="AO72" s="169">
        <f t="shared" si="14"/>
        <v>0</v>
      </c>
      <c r="AP72" s="122"/>
      <c r="AQ72" s="122"/>
      <c r="AR72" s="169">
        <f t="shared" si="15"/>
        <v>0</v>
      </c>
      <c r="AS72" s="169"/>
      <c r="AT72" s="169"/>
      <c r="AU72" s="169">
        <f t="shared" si="46"/>
        <v>0</v>
      </c>
      <c r="AV72" s="169"/>
      <c r="AW72" s="169"/>
      <c r="AX72" s="169"/>
      <c r="AY72" s="169"/>
      <c r="AZ72" s="169"/>
      <c r="BA72" s="169">
        <f t="shared" si="47"/>
        <v>0</v>
      </c>
      <c r="BB72" s="122"/>
      <c r="BC72" s="122"/>
      <c r="BD72" s="169">
        <f t="shared" si="19"/>
        <v>0</v>
      </c>
      <c r="BE72" s="122"/>
      <c r="BF72" s="122"/>
      <c r="BG72" s="169">
        <f t="shared" si="20"/>
        <v>0</v>
      </c>
      <c r="BH72" s="122"/>
      <c r="BI72" s="122"/>
      <c r="BJ72" s="169">
        <f t="shared" si="62"/>
        <v>0</v>
      </c>
      <c r="BK72" s="169"/>
      <c r="BL72" s="169"/>
      <c r="BM72" s="169"/>
      <c r="BN72" s="122"/>
      <c r="BO72" s="122"/>
      <c r="BP72" s="169">
        <f t="shared" si="23"/>
        <v>0</v>
      </c>
      <c r="BQ72" s="124">
        <f t="shared" ref="BQ72:BQ107" si="65">SUM(C72+F72+I72+L72+O72+R72+U72+X72+AA72+AD72+AG72+AJ72+AM72+AP72+BB72+BE72+BH72+BN72+AS72+AY72+BK72+AV72)</f>
        <v>98293600</v>
      </c>
      <c r="BR72" s="124">
        <f t="shared" ref="BR72:BR107" si="66">SUM(D72+G72+J72+M72+P72+S72+V72+Y72+AB72+AE72+AH72+AK72+AN72+AQ72+BC72+BF72+BI72+BO72+AT72+AZ72+BL72+AW72)</f>
        <v>54098724</v>
      </c>
      <c r="BS72" s="124">
        <f t="shared" ref="BS72:BS107" si="67">SUM(E72+H72+K72+N72+Q72+T72+W72+Z72+AC72+AF72+AI72+AL72+AO72+AR72+BD72+BG72+BJ72+BP72+AU72+BA72+BM72+AX72)</f>
        <v>-44194876</v>
      </c>
      <c r="BT72" s="122"/>
      <c r="BU72" s="122"/>
      <c r="BV72" s="169">
        <f t="shared" si="27"/>
        <v>0</v>
      </c>
      <c r="BW72" s="170">
        <f t="shared" si="53"/>
        <v>0</v>
      </c>
      <c r="BX72" s="170">
        <f t="shared" si="1"/>
        <v>0</v>
      </c>
      <c r="BY72" s="170">
        <f t="shared" si="1"/>
        <v>0</v>
      </c>
      <c r="BZ72" s="170">
        <f t="shared" si="44"/>
        <v>98293600</v>
      </c>
      <c r="CA72" s="170">
        <f t="shared" si="45"/>
        <v>54098724</v>
      </c>
      <c r="CB72" s="170">
        <f t="shared" si="28"/>
        <v>-44194876</v>
      </c>
    </row>
    <row r="73" spans="1:81">
      <c r="A73" s="13">
        <v>65</v>
      </c>
      <c r="B73" s="15" t="s">
        <v>59</v>
      </c>
      <c r="C73" s="168"/>
      <c r="D73" s="168"/>
      <c r="E73" s="169">
        <f t="shared" si="2"/>
        <v>0</v>
      </c>
      <c r="F73" s="168"/>
      <c r="G73" s="168"/>
      <c r="H73" s="169">
        <f t="shared" si="3"/>
        <v>0</v>
      </c>
      <c r="I73" s="122"/>
      <c r="J73" s="122"/>
      <c r="K73" s="169">
        <f t="shared" si="4"/>
        <v>0</v>
      </c>
      <c r="L73" s="168"/>
      <c r="M73" s="168"/>
      <c r="N73" s="169">
        <f t="shared" si="5"/>
        <v>0</v>
      </c>
      <c r="O73" s="122"/>
      <c r="P73" s="122"/>
      <c r="Q73" s="169">
        <f t="shared" si="6"/>
        <v>0</v>
      </c>
      <c r="R73" s="168"/>
      <c r="S73" s="168"/>
      <c r="T73" s="169">
        <f t="shared" si="7"/>
        <v>0</v>
      </c>
      <c r="U73" s="122"/>
      <c r="V73" s="122"/>
      <c r="W73" s="169">
        <f t="shared" si="8"/>
        <v>0</v>
      </c>
      <c r="X73" s="122"/>
      <c r="Y73" s="122"/>
      <c r="Z73" s="169">
        <f t="shared" si="9"/>
        <v>0</v>
      </c>
      <c r="AA73" s="122">
        <v>167328000</v>
      </c>
      <c r="AB73" s="122">
        <v>127137048.2</v>
      </c>
      <c r="AC73" s="169">
        <f t="shared" si="10"/>
        <v>-40190951.799999997</v>
      </c>
      <c r="AD73" s="168"/>
      <c r="AE73" s="168"/>
      <c r="AF73" s="169">
        <f t="shared" si="11"/>
        <v>0</v>
      </c>
      <c r="AG73" s="122"/>
      <c r="AH73" s="122"/>
      <c r="AI73" s="169">
        <f t="shared" si="12"/>
        <v>0</v>
      </c>
      <c r="AJ73" s="168"/>
      <c r="AK73" s="168"/>
      <c r="AL73" s="169">
        <f t="shared" si="13"/>
        <v>0</v>
      </c>
      <c r="AM73" s="122"/>
      <c r="AN73" s="122"/>
      <c r="AO73" s="169">
        <f t="shared" si="14"/>
        <v>0</v>
      </c>
      <c r="AP73" s="122"/>
      <c r="AQ73" s="122"/>
      <c r="AR73" s="169">
        <f t="shared" si="15"/>
        <v>0</v>
      </c>
      <c r="AS73" s="169"/>
      <c r="AT73" s="169"/>
      <c r="AU73" s="169">
        <f t="shared" si="46"/>
        <v>0</v>
      </c>
      <c r="AV73" s="169"/>
      <c r="AW73" s="169"/>
      <c r="AX73" s="169"/>
      <c r="AY73" s="169"/>
      <c r="AZ73" s="169"/>
      <c r="BA73" s="169">
        <f t="shared" si="47"/>
        <v>0</v>
      </c>
      <c r="BB73" s="122"/>
      <c r="BC73" s="122"/>
      <c r="BD73" s="169">
        <f t="shared" si="19"/>
        <v>0</v>
      </c>
      <c r="BE73" s="122"/>
      <c r="BF73" s="122"/>
      <c r="BG73" s="169">
        <f t="shared" si="20"/>
        <v>0</v>
      </c>
      <c r="BH73" s="122"/>
      <c r="BI73" s="122"/>
      <c r="BJ73" s="169">
        <f t="shared" si="62"/>
        <v>0</v>
      </c>
      <c r="BK73" s="169"/>
      <c r="BL73" s="169"/>
      <c r="BM73" s="169"/>
      <c r="BN73" s="122"/>
      <c r="BO73" s="122"/>
      <c r="BP73" s="169">
        <f t="shared" si="23"/>
        <v>0</v>
      </c>
      <c r="BQ73" s="124">
        <f t="shared" si="65"/>
        <v>167328000</v>
      </c>
      <c r="BR73" s="124">
        <f t="shared" si="66"/>
        <v>127137048.2</v>
      </c>
      <c r="BS73" s="124">
        <f t="shared" si="67"/>
        <v>-40190951.799999997</v>
      </c>
      <c r="BT73" s="122"/>
      <c r="BU73" s="122"/>
      <c r="BV73" s="169">
        <f t="shared" si="27"/>
        <v>0</v>
      </c>
      <c r="BW73" s="170">
        <f t="shared" si="53"/>
        <v>0</v>
      </c>
      <c r="BX73" s="170">
        <f t="shared" si="1"/>
        <v>0</v>
      </c>
      <c r="BY73" s="170">
        <f t="shared" si="1"/>
        <v>0</v>
      </c>
      <c r="BZ73" s="170">
        <f t="shared" si="44"/>
        <v>167328000</v>
      </c>
      <c r="CA73" s="170">
        <f t="shared" si="45"/>
        <v>127137048.2</v>
      </c>
      <c r="CB73" s="170">
        <f t="shared" si="28"/>
        <v>-40190951.799999997</v>
      </c>
    </row>
    <row r="74" spans="1:81">
      <c r="A74" s="13">
        <v>66</v>
      </c>
      <c r="B74" s="15" t="s">
        <v>60</v>
      </c>
      <c r="C74" s="168">
        <v>13700000</v>
      </c>
      <c r="D74" s="168">
        <v>13700000</v>
      </c>
      <c r="E74" s="169">
        <f t="shared" si="2"/>
        <v>0</v>
      </c>
      <c r="F74" s="168">
        <v>19816900</v>
      </c>
      <c r="G74" s="168">
        <v>12600000</v>
      </c>
      <c r="H74" s="169">
        <f t="shared" si="3"/>
        <v>-7216900</v>
      </c>
      <c r="I74" s="122">
        <v>5820600</v>
      </c>
      <c r="J74" s="122">
        <v>5374600</v>
      </c>
      <c r="K74" s="169">
        <f t="shared" si="4"/>
        <v>-446000</v>
      </c>
      <c r="L74" s="168">
        <v>1300000</v>
      </c>
      <c r="M74" s="168">
        <v>900000</v>
      </c>
      <c r="N74" s="169">
        <f t="shared" si="5"/>
        <v>-400000</v>
      </c>
      <c r="O74" s="122">
        <v>575000</v>
      </c>
      <c r="P74" s="122">
        <v>0</v>
      </c>
      <c r="Q74" s="169">
        <f t="shared" si="6"/>
        <v>-575000</v>
      </c>
      <c r="R74" s="168">
        <v>2000000</v>
      </c>
      <c r="S74" s="168">
        <v>1252400</v>
      </c>
      <c r="T74" s="169">
        <f t="shared" si="7"/>
        <v>-747600</v>
      </c>
      <c r="U74" s="122"/>
      <c r="V74" s="122"/>
      <c r="W74" s="169">
        <f t="shared" si="8"/>
        <v>0</v>
      </c>
      <c r="X74" s="122"/>
      <c r="Y74" s="122"/>
      <c r="Z74" s="169">
        <f t="shared" si="9"/>
        <v>0</v>
      </c>
      <c r="AA74" s="122"/>
      <c r="AB74" s="122"/>
      <c r="AC74" s="169">
        <f t="shared" si="10"/>
        <v>0</v>
      </c>
      <c r="AD74" s="168"/>
      <c r="AE74" s="168"/>
      <c r="AF74" s="169">
        <f t="shared" si="11"/>
        <v>0</v>
      </c>
      <c r="AG74" s="122"/>
      <c r="AH74" s="122"/>
      <c r="AI74" s="169">
        <f t="shared" si="12"/>
        <v>0</v>
      </c>
      <c r="AJ74" s="168"/>
      <c r="AK74" s="168"/>
      <c r="AL74" s="169">
        <f t="shared" si="13"/>
        <v>0</v>
      </c>
      <c r="AM74" s="122"/>
      <c r="AN74" s="122"/>
      <c r="AO74" s="169">
        <f t="shared" si="14"/>
        <v>0</v>
      </c>
      <c r="AP74" s="122"/>
      <c r="AQ74" s="122"/>
      <c r="AR74" s="169">
        <f t="shared" si="15"/>
        <v>0</v>
      </c>
      <c r="AS74" s="169"/>
      <c r="AT74" s="169"/>
      <c r="AU74" s="169">
        <f t="shared" si="46"/>
        <v>0</v>
      </c>
      <c r="AV74" s="169"/>
      <c r="AW74" s="169"/>
      <c r="AX74" s="169"/>
      <c r="AY74" s="169"/>
      <c r="AZ74" s="169"/>
      <c r="BA74" s="169">
        <f t="shared" si="47"/>
        <v>0</v>
      </c>
      <c r="BB74" s="122"/>
      <c r="BC74" s="122"/>
      <c r="BD74" s="169">
        <f t="shared" si="19"/>
        <v>0</v>
      </c>
      <c r="BE74" s="122"/>
      <c r="BF74" s="122"/>
      <c r="BG74" s="169">
        <f t="shared" si="20"/>
        <v>0</v>
      </c>
      <c r="BH74" s="122"/>
      <c r="BI74" s="122"/>
      <c r="BJ74" s="169">
        <f t="shared" si="62"/>
        <v>0</v>
      </c>
      <c r="BK74" s="169"/>
      <c r="BL74" s="169"/>
      <c r="BM74" s="169"/>
      <c r="BN74" s="122">
        <v>700000</v>
      </c>
      <c r="BO74" s="122">
        <v>700000</v>
      </c>
      <c r="BP74" s="169">
        <f t="shared" si="23"/>
        <v>0</v>
      </c>
      <c r="BQ74" s="124">
        <f t="shared" si="65"/>
        <v>43912500</v>
      </c>
      <c r="BR74" s="124">
        <f t="shared" si="66"/>
        <v>34527000</v>
      </c>
      <c r="BS74" s="124">
        <f t="shared" si="67"/>
        <v>-9385500</v>
      </c>
      <c r="BT74" s="122"/>
      <c r="BU74" s="122"/>
      <c r="BV74" s="169">
        <f t="shared" si="27"/>
        <v>0</v>
      </c>
      <c r="BW74" s="170">
        <f t="shared" si="53"/>
        <v>0</v>
      </c>
      <c r="BX74" s="170">
        <f>SUM(BU74)</f>
        <v>0</v>
      </c>
      <c r="BY74" s="170">
        <f>SUM(BV74)</f>
        <v>0</v>
      </c>
      <c r="BZ74" s="170">
        <f t="shared" si="44"/>
        <v>43912500</v>
      </c>
      <c r="CA74" s="170">
        <f t="shared" si="45"/>
        <v>34527000</v>
      </c>
      <c r="CB74" s="170">
        <f t="shared" si="28"/>
        <v>-9385500</v>
      </c>
    </row>
    <row r="75" spans="1:81" s="171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0">
        <f t="shared" ref="E75:E107" si="68">SUM(D75-C75)</f>
        <v>0</v>
      </c>
      <c r="F75" s="135">
        <f>SUM(F76:F77)</f>
        <v>0</v>
      </c>
      <c r="G75" s="135">
        <f>SUM(G76:G77)</f>
        <v>0</v>
      </c>
      <c r="H75" s="160">
        <f t="shared" ref="H75:H107" si="69">SUM(G75-F75)</f>
        <v>0</v>
      </c>
      <c r="I75" s="86">
        <f>SUM(I76:I77)</f>
        <v>0</v>
      </c>
      <c r="J75" s="86">
        <f>SUM(J76:J77)</f>
        <v>0</v>
      </c>
      <c r="K75" s="160">
        <f t="shared" ref="K75:K107" si="70">SUM(J75-I75)</f>
        <v>0</v>
      </c>
      <c r="L75" s="135">
        <f>SUM(L76:L77)</f>
        <v>0</v>
      </c>
      <c r="M75" s="135">
        <f>SUM(M76:M77)</f>
        <v>0</v>
      </c>
      <c r="N75" s="160">
        <f t="shared" ref="N75:N107" si="71">SUM(M75-L75)</f>
        <v>0</v>
      </c>
      <c r="O75" s="86">
        <f>SUM(O76:O77)</f>
        <v>0</v>
      </c>
      <c r="P75" s="86">
        <f>SUM(P76:P77)</f>
        <v>0</v>
      </c>
      <c r="Q75" s="160">
        <f t="shared" ref="Q75:Q107" si="72">SUM(P75-O75)</f>
        <v>0</v>
      </c>
      <c r="R75" s="135">
        <f>SUM(R76:R77)</f>
        <v>0</v>
      </c>
      <c r="S75" s="135">
        <f>SUM(S76:S77)</f>
        <v>0</v>
      </c>
      <c r="T75" s="160">
        <f t="shared" ref="T75:T107" si="73">SUM(S75-R75)</f>
        <v>0</v>
      </c>
      <c r="U75" s="86">
        <f>SUM(U76:U77)</f>
        <v>0</v>
      </c>
      <c r="V75" s="86">
        <f>SUM(V76:V77)</f>
        <v>0</v>
      </c>
      <c r="W75" s="160">
        <f t="shared" ref="W75:W107" si="74">SUM(V75-U75)</f>
        <v>0</v>
      </c>
      <c r="X75" s="86">
        <f>SUM(X76:X77)</f>
        <v>0</v>
      </c>
      <c r="Y75" s="86">
        <f>SUM(Y76:Y77)</f>
        <v>0</v>
      </c>
      <c r="Z75" s="160">
        <f t="shared" ref="Z75:Z107" si="75">SUM(Y75-X75)</f>
        <v>0</v>
      </c>
      <c r="AA75" s="86">
        <f>SUM(AA76:AA78)</f>
        <v>26612128600</v>
      </c>
      <c r="AB75" s="86">
        <f>SUM(AB76:AB78)</f>
        <v>12717114953</v>
      </c>
      <c r="AC75" s="160">
        <f t="shared" ref="AC75:AC107" si="76">SUM(AB75-AA75)</f>
        <v>-13895013647</v>
      </c>
      <c r="AD75" s="135">
        <f>SUM(AD76:AD77)</f>
        <v>0</v>
      </c>
      <c r="AE75" s="135">
        <f>SUM(AE76:AE77)</f>
        <v>0</v>
      </c>
      <c r="AF75" s="160">
        <f t="shared" ref="AF75:AF107" si="77">SUM(AE75-AD75)</f>
        <v>0</v>
      </c>
      <c r="AG75" s="86">
        <f>SUM(AG76:AG77)</f>
        <v>0</v>
      </c>
      <c r="AH75" s="86">
        <f>SUM(AH76:AH77)</f>
        <v>0</v>
      </c>
      <c r="AI75" s="160">
        <f t="shared" ref="AI75:AI107" si="78">SUM(AH75-AG75)</f>
        <v>0</v>
      </c>
      <c r="AJ75" s="135">
        <f>SUM(AJ76:AJ77)</f>
        <v>0</v>
      </c>
      <c r="AK75" s="135">
        <f>SUM(AK76:AK77)</f>
        <v>0</v>
      </c>
      <c r="AL75" s="160">
        <f t="shared" ref="AL75:AL107" si="79">SUM(AK75-AJ75)</f>
        <v>0</v>
      </c>
      <c r="AM75" s="86">
        <f>SUM(AM76:AM77)</f>
        <v>0</v>
      </c>
      <c r="AN75" s="86">
        <f>SUM(AN76:AN77)</f>
        <v>0</v>
      </c>
      <c r="AO75" s="160">
        <f t="shared" ref="AO75:AO107" si="80">SUM(AN75-AM75)</f>
        <v>0</v>
      </c>
      <c r="AP75" s="86">
        <f>SUM(AP76:AP77)</f>
        <v>0</v>
      </c>
      <c r="AQ75" s="86">
        <f>SUM(AQ76:AQ77)</f>
        <v>0</v>
      </c>
      <c r="AR75" s="160">
        <f t="shared" ref="AR75:AR107" si="81">SUM(AQ75-AP75)</f>
        <v>0</v>
      </c>
      <c r="AS75" s="160"/>
      <c r="AT75" s="160"/>
      <c r="AU75" s="160">
        <f t="shared" si="46"/>
        <v>0</v>
      </c>
      <c r="AV75" s="160"/>
      <c r="AW75" s="160"/>
      <c r="AX75" s="160"/>
      <c r="AY75" s="160"/>
      <c r="AZ75" s="160"/>
      <c r="BA75" s="160">
        <f t="shared" si="47"/>
        <v>0</v>
      </c>
      <c r="BB75" s="86">
        <f>SUM(BB76:BB77)</f>
        <v>0</v>
      </c>
      <c r="BC75" s="86">
        <f>SUM(BC76:BC77)</f>
        <v>0</v>
      </c>
      <c r="BD75" s="160">
        <f t="shared" ref="BD75:BD107" si="82">SUM(BC75-BB75)</f>
        <v>0</v>
      </c>
      <c r="BE75" s="86">
        <f>SUM(BE76:BE77)</f>
        <v>0</v>
      </c>
      <c r="BF75" s="86">
        <f>SUM(BF76:BF77)</f>
        <v>0</v>
      </c>
      <c r="BG75" s="160">
        <f t="shared" ref="BG75:BG107" si="83">SUM(BF75-BE75)</f>
        <v>0</v>
      </c>
      <c r="BH75" s="86">
        <f>SUM(BH76:BH77)</f>
        <v>0</v>
      </c>
      <c r="BI75" s="86">
        <f>SUM(BI76:BI77)</f>
        <v>0</v>
      </c>
      <c r="BJ75" s="160">
        <f t="shared" si="62"/>
        <v>0</v>
      </c>
      <c r="BK75" s="160"/>
      <c r="BL75" s="160"/>
      <c r="BM75" s="160"/>
      <c r="BN75" s="86">
        <f>SUM(BN76:BN77)</f>
        <v>0</v>
      </c>
      <c r="BO75" s="86">
        <f>SUM(BO76:BO77)</f>
        <v>0</v>
      </c>
      <c r="BP75" s="160">
        <f t="shared" ref="BP75:BP107" si="84">SUM(BO75-BN75)</f>
        <v>0</v>
      </c>
      <c r="BQ75" s="88">
        <f t="shared" si="65"/>
        <v>26612128600</v>
      </c>
      <c r="BR75" s="88">
        <f t="shared" si="66"/>
        <v>12717114953</v>
      </c>
      <c r="BS75" s="88">
        <f t="shared" si="67"/>
        <v>-13895013647</v>
      </c>
      <c r="BT75" s="86">
        <f>SUM(BT76:BT77)</f>
        <v>0</v>
      </c>
      <c r="BU75" s="86">
        <f>SUM(BU76:BU77)</f>
        <v>0</v>
      </c>
      <c r="BV75" s="160">
        <f t="shared" ref="BV75:BV107" si="85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6">SUM(BQ75+BW75)</f>
        <v>26612128600</v>
      </c>
      <c r="CA75" s="88">
        <f t="shared" ref="CA75:CA107" si="87">SUM(BR75+BX75)</f>
        <v>12717114953</v>
      </c>
      <c r="CB75" s="88">
        <f t="shared" ref="CB75:CB107" si="88">SUM(BS75+BY75)</f>
        <v>-13895013647</v>
      </c>
    </row>
    <row r="76" spans="1:81">
      <c r="A76" s="13">
        <v>68</v>
      </c>
      <c r="B76" s="15" t="s">
        <v>259</v>
      </c>
      <c r="C76" s="168"/>
      <c r="D76" s="168"/>
      <c r="E76" s="169">
        <f t="shared" si="68"/>
        <v>0</v>
      </c>
      <c r="F76" s="168"/>
      <c r="G76" s="168"/>
      <c r="H76" s="169">
        <f t="shared" si="69"/>
        <v>0</v>
      </c>
      <c r="I76" s="122"/>
      <c r="J76" s="122"/>
      <c r="K76" s="169">
        <f t="shared" si="70"/>
        <v>0</v>
      </c>
      <c r="L76" s="168"/>
      <c r="M76" s="168"/>
      <c r="N76" s="169">
        <f t="shared" si="71"/>
        <v>0</v>
      </c>
      <c r="O76" s="122"/>
      <c r="P76" s="122"/>
      <c r="Q76" s="169">
        <f t="shared" si="72"/>
        <v>0</v>
      </c>
      <c r="R76" s="168"/>
      <c r="S76" s="168"/>
      <c r="T76" s="169">
        <f t="shared" si="73"/>
        <v>0</v>
      </c>
      <c r="U76" s="122"/>
      <c r="V76" s="122"/>
      <c r="W76" s="169">
        <f t="shared" si="74"/>
        <v>0</v>
      </c>
      <c r="X76" s="122"/>
      <c r="Y76" s="122"/>
      <c r="Z76" s="169">
        <f t="shared" si="75"/>
        <v>0</v>
      </c>
      <c r="AA76" s="122"/>
      <c r="AB76" s="122"/>
      <c r="AC76" s="169">
        <f t="shared" si="76"/>
        <v>0</v>
      </c>
      <c r="AD76" s="168"/>
      <c r="AE76" s="168"/>
      <c r="AF76" s="169">
        <f t="shared" si="77"/>
        <v>0</v>
      </c>
      <c r="AG76" s="122"/>
      <c r="AH76" s="122"/>
      <c r="AI76" s="169">
        <f t="shared" si="78"/>
        <v>0</v>
      </c>
      <c r="AJ76" s="168"/>
      <c r="AK76" s="168"/>
      <c r="AL76" s="169">
        <f t="shared" si="79"/>
        <v>0</v>
      </c>
      <c r="AM76" s="122"/>
      <c r="AN76" s="122"/>
      <c r="AO76" s="169">
        <f t="shared" si="80"/>
        <v>0</v>
      </c>
      <c r="AP76" s="122"/>
      <c r="AQ76" s="122"/>
      <c r="AR76" s="169">
        <f t="shared" si="81"/>
        <v>0</v>
      </c>
      <c r="AS76" s="169"/>
      <c r="AT76" s="169"/>
      <c r="AU76" s="169">
        <f t="shared" si="46"/>
        <v>0</v>
      </c>
      <c r="AV76" s="169"/>
      <c r="AW76" s="169"/>
      <c r="AX76" s="169"/>
      <c r="AY76" s="169"/>
      <c r="AZ76" s="169"/>
      <c r="BA76" s="169">
        <f t="shared" si="47"/>
        <v>0</v>
      </c>
      <c r="BB76" s="122"/>
      <c r="BC76" s="122"/>
      <c r="BD76" s="169">
        <f t="shared" si="82"/>
        <v>0</v>
      </c>
      <c r="BE76" s="122"/>
      <c r="BF76" s="122"/>
      <c r="BG76" s="169">
        <f t="shared" si="83"/>
        <v>0</v>
      </c>
      <c r="BH76" s="122"/>
      <c r="BI76" s="122"/>
      <c r="BJ76" s="169">
        <f t="shared" si="62"/>
        <v>0</v>
      </c>
      <c r="BK76" s="169"/>
      <c r="BL76" s="169"/>
      <c r="BM76" s="169"/>
      <c r="BN76" s="122"/>
      <c r="BO76" s="122"/>
      <c r="BP76" s="169">
        <f t="shared" si="84"/>
        <v>0</v>
      </c>
      <c r="BQ76" s="124">
        <f t="shared" si="65"/>
        <v>0</v>
      </c>
      <c r="BR76" s="124">
        <f t="shared" si="66"/>
        <v>0</v>
      </c>
      <c r="BS76" s="124">
        <f t="shared" si="67"/>
        <v>0</v>
      </c>
      <c r="BT76" s="122"/>
      <c r="BU76" s="122"/>
      <c r="BV76" s="169">
        <f t="shared" si="85"/>
        <v>0</v>
      </c>
      <c r="BW76" s="170">
        <f t="shared" ref="BW76:BY93" si="89">SUM(BT76)</f>
        <v>0</v>
      </c>
      <c r="BX76" s="170">
        <f t="shared" si="89"/>
        <v>0</v>
      </c>
      <c r="BY76" s="170">
        <f t="shared" si="89"/>
        <v>0</v>
      </c>
      <c r="BZ76" s="170">
        <f t="shared" si="86"/>
        <v>0</v>
      </c>
      <c r="CA76" s="170">
        <f t="shared" si="87"/>
        <v>0</v>
      </c>
      <c r="CB76" s="170">
        <f t="shared" si="88"/>
        <v>0</v>
      </c>
    </row>
    <row r="77" spans="1:81">
      <c r="A77" s="13">
        <v>69</v>
      </c>
      <c r="B77" s="15" t="s">
        <v>260</v>
      </c>
      <c r="C77" s="168"/>
      <c r="D77" s="168"/>
      <c r="E77" s="169">
        <f t="shared" si="68"/>
        <v>0</v>
      </c>
      <c r="F77" s="168"/>
      <c r="G77" s="168"/>
      <c r="H77" s="169">
        <f t="shared" si="69"/>
        <v>0</v>
      </c>
      <c r="I77" s="122"/>
      <c r="J77" s="122"/>
      <c r="K77" s="169">
        <f t="shared" si="70"/>
        <v>0</v>
      </c>
      <c r="L77" s="168"/>
      <c r="M77" s="168"/>
      <c r="N77" s="169">
        <f t="shared" si="71"/>
        <v>0</v>
      </c>
      <c r="O77" s="122"/>
      <c r="P77" s="122"/>
      <c r="Q77" s="169">
        <f t="shared" si="72"/>
        <v>0</v>
      </c>
      <c r="R77" s="168"/>
      <c r="S77" s="168"/>
      <c r="T77" s="169">
        <f t="shared" si="73"/>
        <v>0</v>
      </c>
      <c r="U77" s="122"/>
      <c r="V77" s="122"/>
      <c r="W77" s="169">
        <f t="shared" si="74"/>
        <v>0</v>
      </c>
      <c r="X77" s="122"/>
      <c r="Y77" s="122"/>
      <c r="Z77" s="169">
        <f t="shared" si="75"/>
        <v>0</v>
      </c>
      <c r="AA77" s="122">
        <v>2396763800</v>
      </c>
      <c r="AB77" s="122">
        <v>1003098855</v>
      </c>
      <c r="AC77" s="169">
        <f t="shared" si="76"/>
        <v>-1393664945</v>
      </c>
      <c r="AD77" s="168"/>
      <c r="AE77" s="168"/>
      <c r="AF77" s="169">
        <f t="shared" si="77"/>
        <v>0</v>
      </c>
      <c r="AG77" s="122"/>
      <c r="AH77" s="122"/>
      <c r="AI77" s="169">
        <f t="shared" si="78"/>
        <v>0</v>
      </c>
      <c r="AJ77" s="168"/>
      <c r="AK77" s="168"/>
      <c r="AL77" s="169">
        <f t="shared" si="79"/>
        <v>0</v>
      </c>
      <c r="AM77" s="122"/>
      <c r="AN77" s="122"/>
      <c r="AO77" s="169">
        <f t="shared" si="80"/>
        <v>0</v>
      </c>
      <c r="AP77" s="122"/>
      <c r="AQ77" s="122"/>
      <c r="AR77" s="169">
        <f t="shared" si="81"/>
        <v>0</v>
      </c>
      <c r="AS77" s="169"/>
      <c r="AT77" s="169"/>
      <c r="AU77" s="169">
        <f t="shared" si="46"/>
        <v>0</v>
      </c>
      <c r="AV77" s="169"/>
      <c r="AW77" s="169"/>
      <c r="AX77" s="169"/>
      <c r="AY77" s="169"/>
      <c r="AZ77" s="169"/>
      <c r="BA77" s="169">
        <f t="shared" si="47"/>
        <v>0</v>
      </c>
      <c r="BB77" s="122"/>
      <c r="BC77" s="122"/>
      <c r="BD77" s="169">
        <f t="shared" si="82"/>
        <v>0</v>
      </c>
      <c r="BE77" s="122"/>
      <c r="BF77" s="122"/>
      <c r="BG77" s="169">
        <f t="shared" si="83"/>
        <v>0</v>
      </c>
      <c r="BH77" s="122"/>
      <c r="BI77" s="122"/>
      <c r="BJ77" s="169">
        <f t="shared" si="62"/>
        <v>0</v>
      </c>
      <c r="BK77" s="169"/>
      <c r="BL77" s="169"/>
      <c r="BM77" s="169"/>
      <c r="BN77" s="122"/>
      <c r="BO77" s="122"/>
      <c r="BP77" s="169">
        <f t="shared" si="84"/>
        <v>0</v>
      </c>
      <c r="BQ77" s="124">
        <f t="shared" si="65"/>
        <v>2396763800</v>
      </c>
      <c r="BR77" s="124">
        <f t="shared" si="66"/>
        <v>1003098855</v>
      </c>
      <c r="BS77" s="124">
        <f t="shared" si="67"/>
        <v>-1393664945</v>
      </c>
      <c r="BT77" s="122"/>
      <c r="BU77" s="122"/>
      <c r="BV77" s="169">
        <f t="shared" si="85"/>
        <v>0</v>
      </c>
      <c r="BW77" s="170">
        <f t="shared" si="89"/>
        <v>0</v>
      </c>
      <c r="BX77" s="170">
        <f t="shared" si="89"/>
        <v>0</v>
      </c>
      <c r="BY77" s="170">
        <f t="shared" si="89"/>
        <v>0</v>
      </c>
      <c r="BZ77" s="170">
        <f t="shared" si="86"/>
        <v>2396763800</v>
      </c>
      <c r="CA77" s="170">
        <f t="shared" si="87"/>
        <v>1003098855</v>
      </c>
      <c r="CB77" s="170">
        <f t="shared" si="88"/>
        <v>-1393664945</v>
      </c>
    </row>
    <row r="78" spans="1:81">
      <c r="A78" s="13"/>
      <c r="B78" s="352" t="s">
        <v>270</v>
      </c>
      <c r="C78" s="168"/>
      <c r="D78" s="168"/>
      <c r="E78" s="169"/>
      <c r="F78" s="168"/>
      <c r="G78" s="168"/>
      <c r="H78" s="169"/>
      <c r="I78" s="122"/>
      <c r="J78" s="122"/>
      <c r="K78" s="169"/>
      <c r="L78" s="168"/>
      <c r="M78" s="168"/>
      <c r="N78" s="169"/>
      <c r="O78" s="122"/>
      <c r="P78" s="122"/>
      <c r="Q78" s="169"/>
      <c r="R78" s="168"/>
      <c r="S78" s="168"/>
      <c r="T78" s="169"/>
      <c r="U78" s="122"/>
      <c r="V78" s="122"/>
      <c r="W78" s="169"/>
      <c r="X78" s="122"/>
      <c r="Y78" s="122"/>
      <c r="Z78" s="169"/>
      <c r="AA78" s="122">
        <v>24215364800</v>
      </c>
      <c r="AB78" s="122">
        <v>11714016098</v>
      </c>
      <c r="AC78" s="169"/>
      <c r="AD78" s="168"/>
      <c r="AE78" s="168"/>
      <c r="AF78" s="169"/>
      <c r="AG78" s="122"/>
      <c r="AH78" s="122"/>
      <c r="AI78" s="169"/>
      <c r="AJ78" s="168"/>
      <c r="AK78" s="168"/>
      <c r="AL78" s="169"/>
      <c r="AM78" s="122"/>
      <c r="AN78" s="122"/>
      <c r="AO78" s="169"/>
      <c r="AP78" s="122"/>
      <c r="AQ78" s="122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22"/>
      <c r="BC78" s="122"/>
      <c r="BD78" s="169"/>
      <c r="BE78" s="122"/>
      <c r="BF78" s="122"/>
      <c r="BG78" s="169"/>
      <c r="BH78" s="122"/>
      <c r="BI78" s="122"/>
      <c r="BJ78" s="169"/>
      <c r="BK78" s="169"/>
      <c r="BL78" s="169"/>
      <c r="BM78" s="169"/>
      <c r="BN78" s="122"/>
      <c r="BO78" s="122"/>
      <c r="BP78" s="169"/>
      <c r="BQ78" s="124">
        <f t="shared" si="65"/>
        <v>24215364800</v>
      </c>
      <c r="BR78" s="124">
        <f t="shared" si="66"/>
        <v>11714016098</v>
      </c>
      <c r="BS78" s="124">
        <f t="shared" si="67"/>
        <v>0</v>
      </c>
      <c r="BT78" s="122"/>
      <c r="BU78" s="122"/>
      <c r="BV78" s="169"/>
      <c r="BW78" s="170"/>
      <c r="BX78" s="170"/>
      <c r="BY78" s="170"/>
      <c r="BZ78" s="170">
        <f t="shared" si="86"/>
        <v>24215364800</v>
      </c>
      <c r="CA78" s="170">
        <f t="shared" si="87"/>
        <v>11714016098</v>
      </c>
      <c r="CB78" s="170"/>
    </row>
    <row r="79" spans="1:81" s="171" customFormat="1">
      <c r="A79" s="55">
        <v>70</v>
      </c>
      <c r="B79" s="56" t="s">
        <v>62</v>
      </c>
      <c r="C79" s="135">
        <f>SUM(C80:C86)</f>
        <v>2046502600</v>
      </c>
      <c r="D79" s="135">
        <f>SUM(D80:D86)</f>
        <v>1803714500</v>
      </c>
      <c r="E79" s="160">
        <f t="shared" si="68"/>
        <v>-242788100</v>
      </c>
      <c r="F79" s="135">
        <f>SUM(F80:F86)</f>
        <v>5110935100</v>
      </c>
      <c r="G79" s="135">
        <f>SUM(G80:G86)</f>
        <v>4411700200</v>
      </c>
      <c r="H79" s="160">
        <f t="shared" si="69"/>
        <v>-699234900</v>
      </c>
      <c r="I79" s="86">
        <f>SUM(I80:I86)</f>
        <v>1275547700</v>
      </c>
      <c r="J79" s="86">
        <f>SUM(J80:J86)</f>
        <v>1179090310</v>
      </c>
      <c r="K79" s="160">
        <f t="shared" si="70"/>
        <v>-96457390</v>
      </c>
      <c r="L79" s="135">
        <f>SUM(L80:L86)</f>
        <v>435935600</v>
      </c>
      <c r="M79" s="135">
        <f>SUM(M80:M86)</f>
        <v>397735200</v>
      </c>
      <c r="N79" s="160">
        <f t="shared" si="71"/>
        <v>-38200400</v>
      </c>
      <c r="O79" s="86">
        <f>SUM(O80:O86)</f>
        <v>1645783800</v>
      </c>
      <c r="P79" s="86">
        <f>SUM(P80:P86)</f>
        <v>1385950800</v>
      </c>
      <c r="Q79" s="160">
        <f t="shared" si="72"/>
        <v>-259833000</v>
      </c>
      <c r="R79" s="135">
        <f>SUM(R80:R86)</f>
        <v>470085000</v>
      </c>
      <c r="S79" s="135">
        <f>SUM(S80:S86)</f>
        <v>429797800</v>
      </c>
      <c r="T79" s="160">
        <f t="shared" si="73"/>
        <v>-40287200</v>
      </c>
      <c r="U79" s="86">
        <f>SUM(U80:U86)</f>
        <v>97600000</v>
      </c>
      <c r="V79" s="86">
        <f>SUM(V80:V86)</f>
        <v>21600000</v>
      </c>
      <c r="W79" s="160">
        <f t="shared" si="74"/>
        <v>-76000000</v>
      </c>
      <c r="X79" s="86">
        <f>SUM(X80:X86)</f>
        <v>0</v>
      </c>
      <c r="Y79" s="86">
        <f>SUM(Y80:Y86)</f>
        <v>0</v>
      </c>
      <c r="Z79" s="160">
        <f t="shared" si="75"/>
        <v>0</v>
      </c>
      <c r="AA79" s="86">
        <f>SUM(AA80:AA86)</f>
        <v>37288587500</v>
      </c>
      <c r="AB79" s="86">
        <f>SUM(AB80:AB86)</f>
        <v>21479406579</v>
      </c>
      <c r="AC79" s="160">
        <f t="shared" si="76"/>
        <v>-15809180921</v>
      </c>
      <c r="AD79" s="135">
        <f>SUM(AD80:AD86)</f>
        <v>48972400</v>
      </c>
      <c r="AE79" s="135">
        <f>SUM(AE80:AE86)</f>
        <v>47132400</v>
      </c>
      <c r="AF79" s="160">
        <f t="shared" si="77"/>
        <v>-1840000</v>
      </c>
      <c r="AG79" s="86">
        <f>SUM(AG80:AG86)</f>
        <v>116226100</v>
      </c>
      <c r="AH79" s="86">
        <f>SUM(AH80:AH86)</f>
        <v>115749600</v>
      </c>
      <c r="AI79" s="160">
        <f t="shared" si="78"/>
        <v>-476500</v>
      </c>
      <c r="AJ79" s="135">
        <f>SUM(AJ80:AJ86)</f>
        <v>49498500</v>
      </c>
      <c r="AK79" s="135">
        <f>SUM(AK80:AK86)</f>
        <v>51826400</v>
      </c>
      <c r="AL79" s="160">
        <f t="shared" si="79"/>
        <v>2327900</v>
      </c>
      <c r="AM79" s="86">
        <f>SUM(AM80:AM86)</f>
        <v>336782200</v>
      </c>
      <c r="AN79" s="86">
        <f>SUM(AN80:AN86)</f>
        <v>334692800</v>
      </c>
      <c r="AO79" s="160">
        <f t="shared" si="80"/>
        <v>-2089400</v>
      </c>
      <c r="AP79" s="86">
        <f>SUM(AP80:AP86)</f>
        <v>190556400</v>
      </c>
      <c r="AQ79" s="86">
        <f>SUM(AQ80:AQ86)</f>
        <v>157836200</v>
      </c>
      <c r="AR79" s="160">
        <f t="shared" si="81"/>
        <v>-32720200</v>
      </c>
      <c r="AS79" s="86">
        <f>SUM(AS80:AS86)</f>
        <v>821846400</v>
      </c>
      <c r="AT79" s="86">
        <f>SUM(AT80:AT86)</f>
        <v>821846400</v>
      </c>
      <c r="AU79" s="160">
        <f t="shared" ref="AU79:AU107" si="90">SUM(AT79-AS79)</f>
        <v>0</v>
      </c>
      <c r="AV79" s="86">
        <f>SUM(AV80:AV86)</f>
        <v>319315000</v>
      </c>
      <c r="AW79" s="86">
        <f>SUM(AW80:AW86)</f>
        <v>261547200</v>
      </c>
      <c r="AX79" s="160">
        <f t="shared" ref="AX79" si="91">SUM(AW79-AV79)</f>
        <v>-57767800</v>
      </c>
      <c r="AY79" s="86">
        <f>SUM(AY80:AY86)</f>
        <v>46590400</v>
      </c>
      <c r="AZ79" s="86">
        <f>SUM(AZ80:AZ86)</f>
        <v>47230400</v>
      </c>
      <c r="BA79" s="160">
        <f t="shared" ref="BA79:BA107" si="92">SUM(AZ79-AY79)</f>
        <v>640000</v>
      </c>
      <c r="BB79" s="86">
        <f>SUM(BB80:BB86)</f>
        <v>6045000000</v>
      </c>
      <c r="BC79" s="86">
        <f>SUM(BC80:BC86)</f>
        <v>0</v>
      </c>
      <c r="BD79" s="160">
        <f t="shared" si="82"/>
        <v>-6045000000</v>
      </c>
      <c r="BE79" s="86">
        <f>SUM(BE80:BE86)</f>
        <v>0</v>
      </c>
      <c r="BF79" s="86">
        <f>SUM(BF80:BF86)</f>
        <v>0</v>
      </c>
      <c r="BG79" s="160">
        <f t="shared" si="83"/>
        <v>0</v>
      </c>
      <c r="BH79" s="86">
        <f>SUM(BH80:BH86)</f>
        <v>0</v>
      </c>
      <c r="BI79" s="86">
        <f>SUM(BI80:BI86)</f>
        <v>0</v>
      </c>
      <c r="BJ79" s="160">
        <f t="shared" si="62"/>
        <v>0</v>
      </c>
      <c r="BK79" s="86">
        <f>SUM(BK80:BK86)</f>
        <v>0</v>
      </c>
      <c r="BL79" s="86">
        <f>SUM(BL80:BL86)</f>
        <v>0</v>
      </c>
      <c r="BM79" s="160">
        <f t="shared" ref="BM79" si="93">SUM(BL79-BK79)</f>
        <v>0</v>
      </c>
      <c r="BN79" s="86">
        <f>SUM(BN80:BN86)</f>
        <v>386728100</v>
      </c>
      <c r="BO79" s="86">
        <f>SUM(BO80:BO86)</f>
        <v>360248900</v>
      </c>
      <c r="BP79" s="160">
        <f t="shared" si="84"/>
        <v>-26479200</v>
      </c>
      <c r="BQ79" s="88">
        <f t="shared" si="65"/>
        <v>56732492800</v>
      </c>
      <c r="BR79" s="88">
        <f t="shared" si="66"/>
        <v>33307105689</v>
      </c>
      <c r="BS79" s="88">
        <f t="shared" si="67"/>
        <v>-23425387111</v>
      </c>
      <c r="BT79" s="121">
        <f>SUM(BT80:BT86)</f>
        <v>28037644400</v>
      </c>
      <c r="BU79" s="121">
        <f>SUM(BU80:BU86)</f>
        <v>16466384375.75</v>
      </c>
      <c r="BV79" s="284">
        <f t="shared" si="85"/>
        <v>-11571260024.25</v>
      </c>
      <c r="BW79" s="88">
        <f t="shared" si="89"/>
        <v>28037644400</v>
      </c>
      <c r="BX79" s="88">
        <f t="shared" si="89"/>
        <v>16466384375.75</v>
      </c>
      <c r="BY79" s="88">
        <f t="shared" si="89"/>
        <v>-11571260024.25</v>
      </c>
      <c r="BZ79" s="149">
        <f t="shared" si="86"/>
        <v>84770137200</v>
      </c>
      <c r="CA79" s="88">
        <f t="shared" si="87"/>
        <v>49773490064.75</v>
      </c>
      <c r="CB79" s="88">
        <f t="shared" si="88"/>
        <v>-34996647135.25</v>
      </c>
      <c r="CC79" s="404"/>
    </row>
    <row r="80" spans="1:81">
      <c r="A80" s="13">
        <v>71</v>
      </c>
      <c r="B80" s="15" t="s">
        <v>64</v>
      </c>
      <c r="C80" s="168"/>
      <c r="D80" s="168"/>
      <c r="E80" s="169">
        <f t="shared" si="68"/>
        <v>0</v>
      </c>
      <c r="F80" s="168"/>
      <c r="G80" s="168"/>
      <c r="H80" s="169">
        <f t="shared" si="69"/>
        <v>0</v>
      </c>
      <c r="I80" s="122">
        <v>80812000</v>
      </c>
      <c r="J80" s="122">
        <v>100060610</v>
      </c>
      <c r="K80" s="169">
        <f t="shared" si="70"/>
        <v>19248610</v>
      </c>
      <c r="L80" s="168"/>
      <c r="M80" s="168"/>
      <c r="N80" s="169">
        <f t="shared" si="71"/>
        <v>0</v>
      </c>
      <c r="O80" s="122"/>
      <c r="P80" s="122"/>
      <c r="Q80" s="169">
        <f t="shared" si="72"/>
        <v>0</v>
      </c>
      <c r="R80" s="168"/>
      <c r="S80" s="168"/>
      <c r="T80" s="169">
        <f t="shared" si="73"/>
        <v>0</v>
      </c>
      <c r="U80" s="122"/>
      <c r="V80" s="122"/>
      <c r="W80" s="169">
        <f t="shared" si="74"/>
        <v>0</v>
      </c>
      <c r="X80" s="122"/>
      <c r="Y80" s="122"/>
      <c r="Z80" s="169">
        <f t="shared" si="75"/>
        <v>0</v>
      </c>
      <c r="AA80" s="122">
        <v>0</v>
      </c>
      <c r="AB80" s="122">
        <v>46505913</v>
      </c>
      <c r="AC80" s="169">
        <f t="shared" si="76"/>
        <v>46505913</v>
      </c>
      <c r="AD80" s="168"/>
      <c r="AE80" s="168"/>
      <c r="AF80" s="169">
        <f t="shared" si="77"/>
        <v>0</v>
      </c>
      <c r="AG80" s="122"/>
      <c r="AH80" s="122"/>
      <c r="AI80" s="169">
        <f t="shared" si="78"/>
        <v>0</v>
      </c>
      <c r="AJ80" s="168"/>
      <c r="AK80" s="168"/>
      <c r="AL80" s="169">
        <f t="shared" si="79"/>
        <v>0</v>
      </c>
      <c r="AM80" s="122"/>
      <c r="AN80" s="122"/>
      <c r="AO80" s="169">
        <f t="shared" si="80"/>
        <v>0</v>
      </c>
      <c r="AP80" s="122"/>
      <c r="AQ80" s="122"/>
      <c r="AR80" s="169">
        <f t="shared" si="81"/>
        <v>0</v>
      </c>
      <c r="AS80" s="169"/>
      <c r="AT80" s="169"/>
      <c r="AU80" s="169">
        <f t="shared" si="90"/>
        <v>0</v>
      </c>
      <c r="AV80" s="169"/>
      <c r="AW80" s="169"/>
      <c r="AX80" s="169"/>
      <c r="AY80" s="169"/>
      <c r="AZ80" s="169"/>
      <c r="BA80" s="169">
        <f t="shared" si="92"/>
        <v>0</v>
      </c>
      <c r="BB80" s="122"/>
      <c r="BC80" s="122"/>
      <c r="BD80" s="169">
        <f t="shared" si="82"/>
        <v>0</v>
      </c>
      <c r="BE80" s="122"/>
      <c r="BF80" s="122"/>
      <c r="BG80" s="169">
        <f t="shared" si="83"/>
        <v>0</v>
      </c>
      <c r="BH80" s="122"/>
      <c r="BI80" s="122"/>
      <c r="BJ80" s="169">
        <f t="shared" si="62"/>
        <v>0</v>
      </c>
      <c r="BK80" s="169"/>
      <c r="BL80" s="169"/>
      <c r="BM80" s="169"/>
      <c r="BN80" s="122">
        <v>5600000</v>
      </c>
      <c r="BO80" s="122">
        <v>8890000</v>
      </c>
      <c r="BP80" s="169">
        <f t="shared" si="84"/>
        <v>3290000</v>
      </c>
      <c r="BQ80" s="124">
        <f t="shared" si="65"/>
        <v>86412000</v>
      </c>
      <c r="BR80" s="124">
        <f t="shared" si="66"/>
        <v>155456523</v>
      </c>
      <c r="BS80" s="124">
        <f t="shared" si="67"/>
        <v>69044523</v>
      </c>
      <c r="BT80" s="122">
        <v>0</v>
      </c>
      <c r="BU80" s="122">
        <v>0</v>
      </c>
      <c r="BV80" s="169">
        <f t="shared" si="85"/>
        <v>0</v>
      </c>
      <c r="BW80" s="170">
        <f t="shared" si="89"/>
        <v>0</v>
      </c>
      <c r="BX80" s="170">
        <f t="shared" si="89"/>
        <v>0</v>
      </c>
      <c r="BY80" s="170">
        <f t="shared" si="89"/>
        <v>0</v>
      </c>
      <c r="BZ80" s="170">
        <f t="shared" si="86"/>
        <v>86412000</v>
      </c>
      <c r="CA80" s="170">
        <f t="shared" si="87"/>
        <v>155456523</v>
      </c>
      <c r="CB80" s="170">
        <f t="shared" si="88"/>
        <v>69044523</v>
      </c>
    </row>
    <row r="81" spans="1:84">
      <c r="A81" s="13">
        <v>72</v>
      </c>
      <c r="B81" s="15" t="s">
        <v>63</v>
      </c>
      <c r="C81" s="168"/>
      <c r="D81" s="168"/>
      <c r="E81" s="169">
        <f t="shared" si="68"/>
        <v>0</v>
      </c>
      <c r="F81" s="168"/>
      <c r="G81" s="168"/>
      <c r="H81" s="169">
        <f t="shared" si="69"/>
        <v>0</v>
      </c>
      <c r="I81" s="122"/>
      <c r="J81" s="122"/>
      <c r="K81" s="169">
        <f t="shared" si="70"/>
        <v>0</v>
      </c>
      <c r="L81" s="168"/>
      <c r="M81" s="168"/>
      <c r="N81" s="169">
        <f t="shared" si="71"/>
        <v>0</v>
      </c>
      <c r="O81" s="122">
        <v>0</v>
      </c>
      <c r="P81" s="122">
        <v>1970000</v>
      </c>
      <c r="Q81" s="169">
        <f t="shared" si="72"/>
        <v>1970000</v>
      </c>
      <c r="R81" s="168"/>
      <c r="S81" s="168"/>
      <c r="T81" s="169">
        <f t="shared" si="73"/>
        <v>0</v>
      </c>
      <c r="U81" s="122"/>
      <c r="V81" s="122"/>
      <c r="W81" s="169">
        <f t="shared" si="74"/>
        <v>0</v>
      </c>
      <c r="X81" s="122"/>
      <c r="Y81" s="122"/>
      <c r="Z81" s="169">
        <f t="shared" si="75"/>
        <v>0</v>
      </c>
      <c r="AA81" s="122">
        <v>46666400</v>
      </c>
      <c r="AB81" s="122">
        <v>72318500</v>
      </c>
      <c r="AC81" s="169">
        <f t="shared" si="76"/>
        <v>25652100</v>
      </c>
      <c r="AD81" s="168"/>
      <c r="AE81" s="168"/>
      <c r="AF81" s="169">
        <f t="shared" si="77"/>
        <v>0</v>
      </c>
      <c r="AG81" s="122"/>
      <c r="AH81" s="122"/>
      <c r="AI81" s="169">
        <f t="shared" si="78"/>
        <v>0</v>
      </c>
      <c r="AJ81" s="168"/>
      <c r="AK81" s="168"/>
      <c r="AL81" s="169">
        <f t="shared" si="79"/>
        <v>0</v>
      </c>
      <c r="AM81" s="122"/>
      <c r="AN81" s="122"/>
      <c r="AO81" s="169">
        <f t="shared" si="80"/>
        <v>0</v>
      </c>
      <c r="AP81" s="122"/>
      <c r="AQ81" s="122"/>
      <c r="AR81" s="169">
        <f t="shared" si="81"/>
        <v>0</v>
      </c>
      <c r="AS81" s="169"/>
      <c r="AT81" s="169"/>
      <c r="AU81" s="169">
        <f t="shared" si="90"/>
        <v>0</v>
      </c>
      <c r="AV81" s="169"/>
      <c r="AW81" s="169"/>
      <c r="AX81" s="169"/>
      <c r="AY81" s="169"/>
      <c r="AZ81" s="169"/>
      <c r="BA81" s="169">
        <f t="shared" si="92"/>
        <v>0</v>
      </c>
      <c r="BB81" s="122"/>
      <c r="BC81" s="122"/>
      <c r="BD81" s="169">
        <f t="shared" si="82"/>
        <v>0</v>
      </c>
      <c r="BE81" s="122"/>
      <c r="BF81" s="122"/>
      <c r="BG81" s="169">
        <f t="shared" si="83"/>
        <v>0</v>
      </c>
      <c r="BH81" s="122"/>
      <c r="BI81" s="122"/>
      <c r="BJ81" s="169">
        <f t="shared" si="62"/>
        <v>0</v>
      </c>
      <c r="BK81" s="169"/>
      <c r="BL81" s="169"/>
      <c r="BM81" s="169"/>
      <c r="BN81" s="122"/>
      <c r="BO81" s="122"/>
      <c r="BP81" s="169">
        <f t="shared" si="84"/>
        <v>0</v>
      </c>
      <c r="BQ81" s="124">
        <f t="shared" si="65"/>
        <v>46666400</v>
      </c>
      <c r="BR81" s="124">
        <f t="shared" si="66"/>
        <v>74288500</v>
      </c>
      <c r="BS81" s="124">
        <f t="shared" si="67"/>
        <v>27622100</v>
      </c>
      <c r="BT81" s="122">
        <v>235020000</v>
      </c>
      <c r="BU81" s="122">
        <v>6462924</v>
      </c>
      <c r="BV81" s="169">
        <f t="shared" si="85"/>
        <v>-228557076</v>
      </c>
      <c r="BW81" s="170">
        <f t="shared" si="89"/>
        <v>235020000</v>
      </c>
      <c r="BX81" s="170">
        <f t="shared" si="89"/>
        <v>6462924</v>
      </c>
      <c r="BY81" s="170">
        <f t="shared" si="89"/>
        <v>-228557076</v>
      </c>
      <c r="BZ81" s="170">
        <f t="shared" si="86"/>
        <v>281686400</v>
      </c>
      <c r="CA81" s="170">
        <f t="shared" si="87"/>
        <v>80751424</v>
      </c>
      <c r="CB81" s="170">
        <f t="shared" si="88"/>
        <v>-200934976</v>
      </c>
    </row>
    <row r="82" spans="1:84">
      <c r="A82" s="13">
        <v>73</v>
      </c>
      <c r="B82" s="15" t="s">
        <v>76</v>
      </c>
      <c r="C82" s="168"/>
      <c r="D82" s="168"/>
      <c r="E82" s="169">
        <f t="shared" si="68"/>
        <v>0</v>
      </c>
      <c r="F82" s="168">
        <v>250000000</v>
      </c>
      <c r="G82" s="168"/>
      <c r="H82" s="169">
        <f t="shared" si="69"/>
        <v>-250000000</v>
      </c>
      <c r="I82" s="122"/>
      <c r="J82" s="122"/>
      <c r="K82" s="169">
        <f t="shared" si="70"/>
        <v>0</v>
      </c>
      <c r="L82" s="168"/>
      <c r="M82" s="168"/>
      <c r="N82" s="169">
        <f t="shared" si="71"/>
        <v>0</v>
      </c>
      <c r="O82" s="122"/>
      <c r="P82" s="122"/>
      <c r="Q82" s="169">
        <f t="shared" si="72"/>
        <v>0</v>
      </c>
      <c r="R82" s="168"/>
      <c r="S82" s="168"/>
      <c r="T82" s="169">
        <f t="shared" si="73"/>
        <v>0</v>
      </c>
      <c r="U82" s="122"/>
      <c r="V82" s="122"/>
      <c r="W82" s="169">
        <f t="shared" si="74"/>
        <v>0</v>
      </c>
      <c r="X82" s="122"/>
      <c r="Y82" s="122"/>
      <c r="Z82" s="169">
        <f t="shared" si="75"/>
        <v>0</v>
      </c>
      <c r="AA82" s="122">
        <v>1650729300</v>
      </c>
      <c r="AB82" s="122">
        <v>0</v>
      </c>
      <c r="AC82" s="169">
        <f t="shared" si="76"/>
        <v>-1650729300</v>
      </c>
      <c r="AD82" s="168"/>
      <c r="AE82" s="168"/>
      <c r="AF82" s="169">
        <f t="shared" si="77"/>
        <v>0</v>
      </c>
      <c r="AG82" s="122"/>
      <c r="AH82" s="122"/>
      <c r="AI82" s="169">
        <f t="shared" si="78"/>
        <v>0</v>
      </c>
      <c r="AJ82" s="168"/>
      <c r="AK82" s="168"/>
      <c r="AL82" s="169">
        <f t="shared" si="79"/>
        <v>0</v>
      </c>
      <c r="AM82" s="122"/>
      <c r="AN82" s="122"/>
      <c r="AO82" s="169">
        <f t="shared" si="80"/>
        <v>0</v>
      </c>
      <c r="AP82" s="122"/>
      <c r="AQ82" s="122"/>
      <c r="AR82" s="169">
        <f t="shared" si="81"/>
        <v>0</v>
      </c>
      <c r="AS82" s="169"/>
      <c r="AT82" s="169"/>
      <c r="AU82" s="169">
        <f t="shared" si="90"/>
        <v>0</v>
      </c>
      <c r="AV82" s="169"/>
      <c r="AW82" s="169"/>
      <c r="AX82" s="169"/>
      <c r="AY82" s="169"/>
      <c r="AZ82" s="169"/>
      <c r="BA82" s="169">
        <f t="shared" si="92"/>
        <v>0</v>
      </c>
      <c r="BB82" s="122"/>
      <c r="BC82" s="122"/>
      <c r="BD82" s="169">
        <f t="shared" si="82"/>
        <v>0</v>
      </c>
      <c r="BE82" s="122"/>
      <c r="BF82" s="122"/>
      <c r="BG82" s="169">
        <f t="shared" si="83"/>
        <v>0</v>
      </c>
      <c r="BH82" s="122"/>
      <c r="BI82" s="122"/>
      <c r="BJ82" s="169">
        <f t="shared" si="62"/>
        <v>0</v>
      </c>
      <c r="BK82" s="169"/>
      <c r="BL82" s="169"/>
      <c r="BM82" s="169"/>
      <c r="BN82" s="122"/>
      <c r="BO82" s="122"/>
      <c r="BP82" s="169">
        <f t="shared" si="84"/>
        <v>0</v>
      </c>
      <c r="BQ82" s="124">
        <f t="shared" si="65"/>
        <v>1900729300</v>
      </c>
      <c r="BR82" s="124">
        <f t="shared" si="66"/>
        <v>0</v>
      </c>
      <c r="BS82" s="124">
        <f t="shared" si="67"/>
        <v>-1900729300</v>
      </c>
      <c r="BT82" s="122">
        <v>2524772900</v>
      </c>
      <c r="BU82" s="122">
        <v>2524772864.75</v>
      </c>
      <c r="BV82" s="169">
        <f t="shared" si="85"/>
        <v>-35.25</v>
      </c>
      <c r="BW82" s="170">
        <f t="shared" si="89"/>
        <v>2524772900</v>
      </c>
      <c r="BX82" s="170">
        <f t="shared" si="89"/>
        <v>2524772864.75</v>
      </c>
      <c r="BY82" s="170">
        <f t="shared" si="89"/>
        <v>-35.25</v>
      </c>
      <c r="BZ82" s="170">
        <f t="shared" si="86"/>
        <v>4425502200</v>
      </c>
      <c r="CA82" s="170">
        <f t="shared" si="87"/>
        <v>2524772864.75</v>
      </c>
      <c r="CB82" s="170">
        <f t="shared" si="88"/>
        <v>-1900729335.25</v>
      </c>
    </row>
    <row r="83" spans="1:84">
      <c r="A83" s="13">
        <v>74</v>
      </c>
      <c r="B83" s="15" t="s">
        <v>175</v>
      </c>
      <c r="C83" s="168"/>
      <c r="D83" s="168"/>
      <c r="E83" s="169">
        <f t="shared" si="68"/>
        <v>0</v>
      </c>
      <c r="F83" s="168"/>
      <c r="G83" s="168"/>
      <c r="H83" s="169">
        <f t="shared" si="69"/>
        <v>0</v>
      </c>
      <c r="I83" s="122"/>
      <c r="J83" s="122"/>
      <c r="K83" s="169">
        <f t="shared" si="70"/>
        <v>0</v>
      </c>
      <c r="L83" s="168"/>
      <c r="M83" s="168"/>
      <c r="N83" s="169">
        <f t="shared" si="71"/>
        <v>0</v>
      </c>
      <c r="O83" s="122"/>
      <c r="P83" s="122"/>
      <c r="Q83" s="169">
        <f t="shared" si="72"/>
        <v>0</v>
      </c>
      <c r="R83" s="168"/>
      <c r="S83" s="168"/>
      <c r="T83" s="169">
        <f t="shared" si="73"/>
        <v>0</v>
      </c>
      <c r="U83" s="122"/>
      <c r="V83" s="122"/>
      <c r="W83" s="169">
        <f t="shared" si="74"/>
        <v>0</v>
      </c>
      <c r="X83" s="122"/>
      <c r="Y83" s="122"/>
      <c r="Z83" s="169">
        <f t="shared" si="75"/>
        <v>0</v>
      </c>
      <c r="AA83" s="122"/>
      <c r="AB83" s="122"/>
      <c r="AC83" s="169">
        <f t="shared" si="76"/>
        <v>0</v>
      </c>
      <c r="AD83" s="168"/>
      <c r="AE83" s="168"/>
      <c r="AF83" s="169">
        <f t="shared" si="77"/>
        <v>0</v>
      </c>
      <c r="AG83" s="122"/>
      <c r="AH83" s="122"/>
      <c r="AI83" s="169">
        <f t="shared" si="78"/>
        <v>0</v>
      </c>
      <c r="AJ83" s="168"/>
      <c r="AK83" s="168"/>
      <c r="AL83" s="169">
        <f t="shared" si="79"/>
        <v>0</v>
      </c>
      <c r="AM83" s="122"/>
      <c r="AN83" s="122"/>
      <c r="AO83" s="169">
        <f t="shared" si="80"/>
        <v>0</v>
      </c>
      <c r="AP83" s="122"/>
      <c r="AQ83" s="122"/>
      <c r="AR83" s="169">
        <f t="shared" si="81"/>
        <v>0</v>
      </c>
      <c r="AS83" s="169"/>
      <c r="AT83" s="169"/>
      <c r="AU83" s="169">
        <f t="shared" si="90"/>
        <v>0</v>
      </c>
      <c r="AV83" s="169"/>
      <c r="AW83" s="169"/>
      <c r="AX83" s="169"/>
      <c r="AY83" s="169"/>
      <c r="AZ83" s="169"/>
      <c r="BA83" s="169">
        <f t="shared" si="92"/>
        <v>0</v>
      </c>
      <c r="BB83" s="122"/>
      <c r="BC83" s="122"/>
      <c r="BD83" s="169">
        <f t="shared" si="82"/>
        <v>0</v>
      </c>
      <c r="BE83" s="122"/>
      <c r="BF83" s="122"/>
      <c r="BG83" s="169">
        <f t="shared" si="83"/>
        <v>0</v>
      </c>
      <c r="BH83" s="122"/>
      <c r="BI83" s="122"/>
      <c r="BJ83" s="169">
        <f t="shared" si="62"/>
        <v>0</v>
      </c>
      <c r="BK83" s="169"/>
      <c r="BL83" s="169"/>
      <c r="BM83" s="169"/>
      <c r="BN83" s="122"/>
      <c r="BO83" s="122"/>
      <c r="BP83" s="169">
        <f t="shared" si="84"/>
        <v>0</v>
      </c>
      <c r="BQ83" s="124">
        <f t="shared" si="65"/>
        <v>0</v>
      </c>
      <c r="BR83" s="124">
        <f t="shared" si="66"/>
        <v>0</v>
      </c>
      <c r="BS83" s="124">
        <f t="shared" si="67"/>
        <v>0</v>
      </c>
      <c r="BT83" s="122"/>
      <c r="BU83" s="122"/>
      <c r="BV83" s="169">
        <f t="shared" si="85"/>
        <v>0</v>
      </c>
      <c r="BW83" s="170">
        <f>SUM(BT83)</f>
        <v>0</v>
      </c>
      <c r="BX83" s="170">
        <f>SUM(BU83)</f>
        <v>0</v>
      </c>
      <c r="BY83" s="170">
        <f>SUM(BV83)</f>
        <v>0</v>
      </c>
      <c r="BZ83" s="170">
        <f t="shared" si="86"/>
        <v>0</v>
      </c>
      <c r="CA83" s="170">
        <f t="shared" si="87"/>
        <v>0</v>
      </c>
      <c r="CB83" s="170">
        <f t="shared" si="88"/>
        <v>0</v>
      </c>
    </row>
    <row r="84" spans="1:84">
      <c r="A84" s="13">
        <v>75</v>
      </c>
      <c r="B84" s="15" t="s">
        <v>65</v>
      </c>
      <c r="C84" s="168"/>
      <c r="D84" s="168"/>
      <c r="E84" s="169">
        <f t="shared" si="68"/>
        <v>0</v>
      </c>
      <c r="F84" s="168"/>
      <c r="G84" s="168"/>
      <c r="H84" s="169">
        <f t="shared" si="69"/>
        <v>0</v>
      </c>
      <c r="I84" s="122"/>
      <c r="J84" s="122"/>
      <c r="K84" s="169">
        <f t="shared" si="70"/>
        <v>0</v>
      </c>
      <c r="L84" s="168"/>
      <c r="M84" s="168"/>
      <c r="N84" s="169">
        <f t="shared" si="71"/>
        <v>0</v>
      </c>
      <c r="O84" s="122"/>
      <c r="P84" s="122"/>
      <c r="Q84" s="169">
        <f t="shared" si="72"/>
        <v>0</v>
      </c>
      <c r="R84" s="168"/>
      <c r="S84" s="168"/>
      <c r="T84" s="169">
        <f t="shared" si="73"/>
        <v>0</v>
      </c>
      <c r="U84" s="122"/>
      <c r="V84" s="122"/>
      <c r="W84" s="169">
        <f t="shared" si="74"/>
        <v>0</v>
      </c>
      <c r="X84" s="122"/>
      <c r="Y84" s="122"/>
      <c r="Z84" s="169">
        <f t="shared" si="75"/>
        <v>0</v>
      </c>
      <c r="AA84" s="122"/>
      <c r="AB84" s="122"/>
      <c r="AC84" s="169">
        <f t="shared" si="76"/>
        <v>0</v>
      </c>
      <c r="AD84" s="168"/>
      <c r="AE84" s="168"/>
      <c r="AF84" s="169">
        <f t="shared" si="77"/>
        <v>0</v>
      </c>
      <c r="AG84" s="122"/>
      <c r="AH84" s="122"/>
      <c r="AI84" s="169">
        <f t="shared" si="78"/>
        <v>0</v>
      </c>
      <c r="AJ84" s="168"/>
      <c r="AK84" s="168"/>
      <c r="AL84" s="169">
        <f t="shared" si="79"/>
        <v>0</v>
      </c>
      <c r="AM84" s="122"/>
      <c r="AN84" s="122"/>
      <c r="AO84" s="169">
        <f t="shared" si="80"/>
        <v>0</v>
      </c>
      <c r="AP84" s="122"/>
      <c r="AQ84" s="122"/>
      <c r="AR84" s="169">
        <f t="shared" si="81"/>
        <v>0</v>
      </c>
      <c r="AS84" s="169"/>
      <c r="AT84" s="169"/>
      <c r="AU84" s="169">
        <f t="shared" si="90"/>
        <v>0</v>
      </c>
      <c r="AV84" s="169"/>
      <c r="AW84" s="169"/>
      <c r="AX84" s="169"/>
      <c r="AY84" s="169"/>
      <c r="AZ84" s="169"/>
      <c r="BA84" s="169">
        <f t="shared" si="92"/>
        <v>0</v>
      </c>
      <c r="BB84" s="122"/>
      <c r="BC84" s="122"/>
      <c r="BD84" s="169">
        <f t="shared" si="82"/>
        <v>0</v>
      </c>
      <c r="BE84" s="122"/>
      <c r="BF84" s="122"/>
      <c r="BG84" s="169">
        <f t="shared" si="83"/>
        <v>0</v>
      </c>
      <c r="BH84" s="122"/>
      <c r="BI84" s="122"/>
      <c r="BJ84" s="169">
        <f t="shared" si="62"/>
        <v>0</v>
      </c>
      <c r="BK84" s="169"/>
      <c r="BL84" s="169"/>
      <c r="BM84" s="169"/>
      <c r="BN84" s="122"/>
      <c r="BO84" s="122"/>
      <c r="BP84" s="169">
        <f t="shared" si="84"/>
        <v>0</v>
      </c>
      <c r="BQ84" s="124">
        <f t="shared" si="65"/>
        <v>0</v>
      </c>
      <c r="BR84" s="124">
        <f t="shared" si="66"/>
        <v>0</v>
      </c>
      <c r="BS84" s="124">
        <f t="shared" si="67"/>
        <v>0</v>
      </c>
      <c r="BT84" s="122"/>
      <c r="BU84" s="122"/>
      <c r="BV84" s="169">
        <f t="shared" si="85"/>
        <v>0</v>
      </c>
      <c r="BW84" s="170">
        <f t="shared" si="89"/>
        <v>0</v>
      </c>
      <c r="BX84" s="170">
        <f t="shared" si="89"/>
        <v>0</v>
      </c>
      <c r="BY84" s="170">
        <f t="shared" si="89"/>
        <v>0</v>
      </c>
      <c r="BZ84" s="170">
        <f t="shared" si="86"/>
        <v>0</v>
      </c>
      <c r="CA84" s="170">
        <f t="shared" si="87"/>
        <v>0</v>
      </c>
      <c r="CB84" s="170">
        <f t="shared" si="88"/>
        <v>0</v>
      </c>
    </row>
    <row r="85" spans="1:84">
      <c r="A85" s="13">
        <v>76</v>
      </c>
      <c r="B85" s="15" t="s">
        <v>66</v>
      </c>
      <c r="C85" s="168"/>
      <c r="D85" s="168"/>
      <c r="E85" s="169">
        <f t="shared" si="68"/>
        <v>0</v>
      </c>
      <c r="F85" s="168"/>
      <c r="G85" s="168"/>
      <c r="H85" s="169">
        <f t="shared" si="69"/>
        <v>0</v>
      </c>
      <c r="I85" s="122"/>
      <c r="J85" s="122"/>
      <c r="K85" s="169">
        <f t="shared" si="70"/>
        <v>0</v>
      </c>
      <c r="L85" s="168"/>
      <c r="M85" s="168"/>
      <c r="N85" s="169">
        <f t="shared" si="71"/>
        <v>0</v>
      </c>
      <c r="O85" s="122"/>
      <c r="P85" s="122"/>
      <c r="Q85" s="169">
        <f t="shared" si="72"/>
        <v>0</v>
      </c>
      <c r="R85" s="168"/>
      <c r="S85" s="168"/>
      <c r="T85" s="169">
        <f t="shared" si="73"/>
        <v>0</v>
      </c>
      <c r="U85" s="122"/>
      <c r="V85" s="122"/>
      <c r="W85" s="169">
        <f t="shared" si="74"/>
        <v>0</v>
      </c>
      <c r="X85" s="122"/>
      <c r="Y85" s="122"/>
      <c r="Z85" s="169">
        <f t="shared" si="75"/>
        <v>0</v>
      </c>
      <c r="AA85" s="122"/>
      <c r="AB85" s="122"/>
      <c r="AC85" s="169">
        <f t="shared" si="76"/>
        <v>0</v>
      </c>
      <c r="AD85" s="168"/>
      <c r="AE85" s="168"/>
      <c r="AF85" s="169">
        <f t="shared" si="77"/>
        <v>0</v>
      </c>
      <c r="AG85" s="122"/>
      <c r="AH85" s="122"/>
      <c r="AI85" s="169">
        <f t="shared" si="78"/>
        <v>0</v>
      </c>
      <c r="AJ85" s="168"/>
      <c r="AK85" s="168"/>
      <c r="AL85" s="169">
        <f t="shared" si="79"/>
        <v>0</v>
      </c>
      <c r="AM85" s="122"/>
      <c r="AN85" s="122"/>
      <c r="AO85" s="169">
        <f t="shared" si="80"/>
        <v>0</v>
      </c>
      <c r="AP85" s="122"/>
      <c r="AQ85" s="122"/>
      <c r="AR85" s="169">
        <f t="shared" si="81"/>
        <v>0</v>
      </c>
      <c r="AS85" s="169"/>
      <c r="AT85" s="169"/>
      <c r="AU85" s="169">
        <f t="shared" si="90"/>
        <v>0</v>
      </c>
      <c r="AV85" s="169"/>
      <c r="AW85" s="169"/>
      <c r="AX85" s="169"/>
      <c r="AY85" s="169"/>
      <c r="AZ85" s="169"/>
      <c r="BA85" s="169">
        <f t="shared" si="92"/>
        <v>0</v>
      </c>
      <c r="BB85" s="122"/>
      <c r="BC85" s="122"/>
      <c r="BD85" s="169">
        <f t="shared" si="82"/>
        <v>0</v>
      </c>
      <c r="BE85" s="122"/>
      <c r="BF85" s="122"/>
      <c r="BG85" s="169">
        <f t="shared" si="83"/>
        <v>0</v>
      </c>
      <c r="BH85" s="122"/>
      <c r="BI85" s="122"/>
      <c r="BJ85" s="169">
        <f t="shared" si="62"/>
        <v>0</v>
      </c>
      <c r="BK85" s="169"/>
      <c r="BL85" s="169"/>
      <c r="BM85" s="169"/>
      <c r="BN85" s="122"/>
      <c r="BO85" s="122"/>
      <c r="BP85" s="169">
        <f t="shared" si="84"/>
        <v>0</v>
      </c>
      <c r="BQ85" s="124">
        <f t="shared" si="65"/>
        <v>0</v>
      </c>
      <c r="BR85" s="124">
        <f t="shared" si="66"/>
        <v>0</v>
      </c>
      <c r="BS85" s="124">
        <f t="shared" si="67"/>
        <v>0</v>
      </c>
      <c r="BT85" s="122">
        <v>25277851500</v>
      </c>
      <c r="BU85" s="122">
        <v>13935148587</v>
      </c>
      <c r="BV85" s="169">
        <f t="shared" si="85"/>
        <v>-11342702913</v>
      </c>
      <c r="BW85" s="170">
        <f>SUM(BT85)</f>
        <v>25277851500</v>
      </c>
      <c r="BX85" s="170">
        <f t="shared" si="89"/>
        <v>13935148587</v>
      </c>
      <c r="BY85" s="170">
        <f t="shared" si="89"/>
        <v>-11342702913</v>
      </c>
      <c r="BZ85" s="170">
        <f t="shared" si="86"/>
        <v>25277851500</v>
      </c>
      <c r="CA85" s="170">
        <f t="shared" si="87"/>
        <v>13935148587</v>
      </c>
      <c r="CB85" s="170">
        <f t="shared" si="88"/>
        <v>-11342702913</v>
      </c>
    </row>
    <row r="86" spans="1:84">
      <c r="A86" s="13">
        <v>77</v>
      </c>
      <c r="B86" s="74" t="s">
        <v>182</v>
      </c>
      <c r="C86" s="168">
        <v>2046502600</v>
      </c>
      <c r="D86" s="168">
        <v>1803714500</v>
      </c>
      <c r="E86" s="185">
        <f t="shared" si="68"/>
        <v>-242788100</v>
      </c>
      <c r="F86" s="168">
        <v>4860935100</v>
      </c>
      <c r="G86" s="168">
        <v>4411700200</v>
      </c>
      <c r="H86" s="185">
        <f t="shared" si="69"/>
        <v>-449234900</v>
      </c>
      <c r="I86" s="168">
        <v>1194735700</v>
      </c>
      <c r="J86" s="168">
        <v>1079029700</v>
      </c>
      <c r="K86" s="185">
        <f t="shared" si="70"/>
        <v>-115706000</v>
      </c>
      <c r="L86" s="168">
        <v>435935600</v>
      </c>
      <c r="M86" s="168">
        <v>397735200</v>
      </c>
      <c r="N86" s="185">
        <f t="shared" si="71"/>
        <v>-38200400</v>
      </c>
      <c r="O86" s="168">
        <v>1645783800</v>
      </c>
      <c r="P86" s="168">
        <v>1383980800</v>
      </c>
      <c r="Q86" s="185">
        <f t="shared" si="72"/>
        <v>-261803000</v>
      </c>
      <c r="R86" s="168">
        <v>470085000</v>
      </c>
      <c r="S86" s="168">
        <v>429797800</v>
      </c>
      <c r="T86" s="185">
        <f t="shared" si="73"/>
        <v>-40287200</v>
      </c>
      <c r="U86" s="168">
        <v>97600000</v>
      </c>
      <c r="V86" s="168">
        <v>21600000</v>
      </c>
      <c r="W86" s="185">
        <f t="shared" si="74"/>
        <v>-76000000</v>
      </c>
      <c r="X86" s="168"/>
      <c r="Y86" s="168"/>
      <c r="Z86" s="185">
        <f t="shared" si="75"/>
        <v>0</v>
      </c>
      <c r="AA86" s="168">
        <v>35591191800</v>
      </c>
      <c r="AB86" s="168">
        <v>21360582166</v>
      </c>
      <c r="AC86" s="185">
        <f t="shared" si="76"/>
        <v>-14230609634</v>
      </c>
      <c r="AD86" s="168">
        <v>48972400</v>
      </c>
      <c r="AE86" s="168">
        <v>47132400</v>
      </c>
      <c r="AF86" s="185">
        <f t="shared" si="77"/>
        <v>-1840000</v>
      </c>
      <c r="AG86" s="168">
        <v>116226100</v>
      </c>
      <c r="AH86" s="168">
        <v>115749600</v>
      </c>
      <c r="AI86" s="185">
        <f t="shared" si="78"/>
        <v>-476500</v>
      </c>
      <c r="AJ86" s="168">
        <v>49498500</v>
      </c>
      <c r="AK86" s="168">
        <v>51826400</v>
      </c>
      <c r="AL86" s="185">
        <f t="shared" si="79"/>
        <v>2327900</v>
      </c>
      <c r="AM86" s="168">
        <v>336782200</v>
      </c>
      <c r="AN86" s="168">
        <v>334692800</v>
      </c>
      <c r="AO86" s="185">
        <f t="shared" si="80"/>
        <v>-2089400</v>
      </c>
      <c r="AP86" s="168">
        <v>190556400</v>
      </c>
      <c r="AQ86" s="168">
        <v>157836200</v>
      </c>
      <c r="AR86" s="185">
        <f t="shared" si="81"/>
        <v>-32720200</v>
      </c>
      <c r="AS86" s="185">
        <v>821846400</v>
      </c>
      <c r="AT86" s="185">
        <v>821846400</v>
      </c>
      <c r="AU86" s="185">
        <f t="shared" si="90"/>
        <v>0</v>
      </c>
      <c r="AV86" s="185">
        <v>319315000</v>
      </c>
      <c r="AW86" s="185">
        <v>261547200</v>
      </c>
      <c r="AX86" s="169">
        <f t="shared" ref="AX86" si="94">AV86-AW86</f>
        <v>57767800</v>
      </c>
      <c r="AY86" s="185">
        <v>46590400</v>
      </c>
      <c r="AZ86" s="185">
        <v>47230400</v>
      </c>
      <c r="BA86" s="185">
        <f t="shared" si="92"/>
        <v>640000</v>
      </c>
      <c r="BB86" s="168">
        <v>6045000000</v>
      </c>
      <c r="BC86" s="168">
        <v>0</v>
      </c>
      <c r="BD86" s="185">
        <f t="shared" si="82"/>
        <v>-6045000000</v>
      </c>
      <c r="BE86" s="122"/>
      <c r="BF86" s="168"/>
      <c r="BG86" s="185">
        <f t="shared" si="83"/>
        <v>0</v>
      </c>
      <c r="BH86" s="168">
        <v>0</v>
      </c>
      <c r="BI86" s="168">
        <v>0</v>
      </c>
      <c r="BJ86" s="185">
        <f t="shared" si="62"/>
        <v>0</v>
      </c>
      <c r="BK86" s="185"/>
      <c r="BL86" s="185"/>
      <c r="BM86" s="185"/>
      <c r="BN86" s="168">
        <v>381128100</v>
      </c>
      <c r="BO86" s="168">
        <v>351358900</v>
      </c>
      <c r="BP86" s="185">
        <f t="shared" si="84"/>
        <v>-29769200</v>
      </c>
      <c r="BQ86" s="124">
        <f t="shared" si="65"/>
        <v>54698685100</v>
      </c>
      <c r="BR86" s="124">
        <f t="shared" si="66"/>
        <v>33077360666</v>
      </c>
      <c r="BS86" s="124">
        <f t="shared" si="67"/>
        <v>-21505788834</v>
      </c>
      <c r="BT86" s="168"/>
      <c r="BU86" s="168"/>
      <c r="BV86" s="185">
        <f t="shared" si="85"/>
        <v>0</v>
      </c>
      <c r="BW86" s="186">
        <f t="shared" si="89"/>
        <v>0</v>
      </c>
      <c r="BX86" s="186">
        <f t="shared" si="89"/>
        <v>0</v>
      </c>
      <c r="BY86" s="186">
        <f t="shared" si="89"/>
        <v>0</v>
      </c>
      <c r="BZ86" s="186">
        <f t="shared" si="86"/>
        <v>54698685100</v>
      </c>
      <c r="CA86" s="186">
        <f t="shared" si="87"/>
        <v>33077360666</v>
      </c>
      <c r="CB86" s="186">
        <f t="shared" si="88"/>
        <v>-21505788834</v>
      </c>
      <c r="CD86" s="192">
        <f>BQ86-BB86</f>
        <v>48653685100</v>
      </c>
      <c r="CE86" s="192">
        <f>BR86-BC86</f>
        <v>33077360666</v>
      </c>
      <c r="CF86" s="32">
        <f>CE86/CD86*100</f>
        <v>67.985314160715035</v>
      </c>
    </row>
    <row r="87" spans="1:84" s="171" customFormat="1">
      <c r="A87" s="55">
        <v>78</v>
      </c>
      <c r="B87" s="75" t="s">
        <v>67</v>
      </c>
      <c r="C87" s="135">
        <v>1</v>
      </c>
      <c r="D87" s="135">
        <v>1</v>
      </c>
      <c r="E87" s="160">
        <f t="shared" si="68"/>
        <v>0</v>
      </c>
      <c r="F87" s="135">
        <v>1</v>
      </c>
      <c r="G87" s="135">
        <v>1</v>
      </c>
      <c r="H87" s="160">
        <f t="shared" si="69"/>
        <v>0</v>
      </c>
      <c r="I87" s="86">
        <v>1</v>
      </c>
      <c r="J87" s="86">
        <v>1</v>
      </c>
      <c r="K87" s="160">
        <f t="shared" si="70"/>
        <v>0</v>
      </c>
      <c r="L87" s="135">
        <v>1</v>
      </c>
      <c r="M87" s="135">
        <v>1</v>
      </c>
      <c r="N87" s="160">
        <f t="shared" si="71"/>
        <v>0</v>
      </c>
      <c r="O87" s="86">
        <v>1</v>
      </c>
      <c r="P87" s="86">
        <v>1</v>
      </c>
      <c r="Q87" s="160">
        <f t="shared" si="72"/>
        <v>0</v>
      </c>
      <c r="R87" s="135">
        <v>1</v>
      </c>
      <c r="S87" s="135">
        <v>1</v>
      </c>
      <c r="T87" s="160">
        <f t="shared" si="73"/>
        <v>0</v>
      </c>
      <c r="U87" s="86"/>
      <c r="V87" s="86"/>
      <c r="W87" s="160">
        <f t="shared" si="74"/>
        <v>0</v>
      </c>
      <c r="X87" s="86"/>
      <c r="Y87" s="86"/>
      <c r="Z87" s="160">
        <f t="shared" si="75"/>
        <v>0</v>
      </c>
      <c r="AA87" s="86"/>
      <c r="AB87" s="86"/>
      <c r="AC87" s="160">
        <f t="shared" si="76"/>
        <v>0</v>
      </c>
      <c r="AD87" s="135"/>
      <c r="AE87" s="135"/>
      <c r="AF87" s="160">
        <f t="shared" si="77"/>
        <v>0</v>
      </c>
      <c r="AG87" s="86"/>
      <c r="AH87" s="86"/>
      <c r="AI87" s="160">
        <f t="shared" si="78"/>
        <v>0</v>
      </c>
      <c r="AJ87" s="135"/>
      <c r="AK87" s="135"/>
      <c r="AL87" s="160">
        <f t="shared" si="79"/>
        <v>0</v>
      </c>
      <c r="AM87" s="86"/>
      <c r="AN87" s="86"/>
      <c r="AO87" s="160">
        <f t="shared" si="80"/>
        <v>0</v>
      </c>
      <c r="AP87" s="86"/>
      <c r="AQ87" s="86"/>
      <c r="AR87" s="160">
        <f t="shared" si="81"/>
        <v>0</v>
      </c>
      <c r="AS87" s="160"/>
      <c r="AT87" s="160"/>
      <c r="AU87" s="160">
        <f t="shared" si="90"/>
        <v>0</v>
      </c>
      <c r="AV87" s="160"/>
      <c r="AW87" s="160"/>
      <c r="AX87" s="160"/>
      <c r="AY87" s="160">
        <v>39575300</v>
      </c>
      <c r="AZ87" s="160">
        <v>35744310.740000002</v>
      </c>
      <c r="BA87" s="160">
        <f t="shared" si="92"/>
        <v>-3830989.2599999979</v>
      </c>
      <c r="BB87" s="86"/>
      <c r="BC87" s="86"/>
      <c r="BD87" s="160">
        <f t="shared" si="82"/>
        <v>0</v>
      </c>
      <c r="BE87" s="86"/>
      <c r="BF87" s="86"/>
      <c r="BG87" s="160">
        <f t="shared" si="83"/>
        <v>0</v>
      </c>
      <c r="BH87" s="86"/>
      <c r="BI87" s="86"/>
      <c r="BJ87" s="160">
        <f t="shared" si="62"/>
        <v>0</v>
      </c>
      <c r="BK87" s="160"/>
      <c r="BL87" s="160"/>
      <c r="BM87" s="160"/>
      <c r="BN87" s="86"/>
      <c r="BO87" s="86"/>
      <c r="BP87" s="160">
        <f t="shared" si="84"/>
        <v>0</v>
      </c>
      <c r="BQ87" s="88">
        <f t="shared" si="65"/>
        <v>39575306</v>
      </c>
      <c r="BR87" s="88">
        <f t="shared" si="66"/>
        <v>35744316.740000002</v>
      </c>
      <c r="BS87" s="88">
        <f t="shared" si="67"/>
        <v>-3830989.2599999979</v>
      </c>
      <c r="BT87" s="86"/>
      <c r="BU87" s="86"/>
      <c r="BV87" s="160">
        <f t="shared" si="85"/>
        <v>0</v>
      </c>
      <c r="BW87" s="88">
        <f t="shared" si="89"/>
        <v>0</v>
      </c>
      <c r="BX87" s="88">
        <f t="shared" si="89"/>
        <v>0</v>
      </c>
      <c r="BY87" s="88">
        <f t="shared" si="89"/>
        <v>0</v>
      </c>
      <c r="BZ87" s="88">
        <f t="shared" si="86"/>
        <v>39575306</v>
      </c>
      <c r="CA87" s="88">
        <f t="shared" si="87"/>
        <v>35744316.740000002</v>
      </c>
      <c r="CB87" s="88">
        <f t="shared" si="88"/>
        <v>-3830989.2599999979</v>
      </c>
    </row>
    <row r="88" spans="1:84" s="171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0">
        <f t="shared" si="68"/>
        <v>-4</v>
      </c>
      <c r="F88" s="135">
        <f>SUM(F89:F92)</f>
        <v>63</v>
      </c>
      <c r="G88" s="135">
        <f>SUM(G89:G92)</f>
        <v>59</v>
      </c>
      <c r="H88" s="160">
        <f t="shared" si="69"/>
        <v>-4</v>
      </c>
      <c r="I88" s="86">
        <f>SUM(I89:I92)</f>
        <v>34</v>
      </c>
      <c r="J88" s="86">
        <f>SUM(J89:J92)</f>
        <v>34</v>
      </c>
      <c r="K88" s="160">
        <f t="shared" si="70"/>
        <v>0</v>
      </c>
      <c r="L88" s="135">
        <f>SUM(L89:L92)</f>
        <v>11</v>
      </c>
      <c r="M88" s="135">
        <f>SUM(M89:M92)</f>
        <v>10</v>
      </c>
      <c r="N88" s="160">
        <f t="shared" si="71"/>
        <v>-1</v>
      </c>
      <c r="O88" s="86">
        <f>SUM(O89:O92)</f>
        <v>24</v>
      </c>
      <c r="P88" s="86">
        <f>SUM(P89:P92)</f>
        <v>24</v>
      </c>
      <c r="Q88" s="160">
        <f t="shared" si="72"/>
        <v>0</v>
      </c>
      <c r="R88" s="135">
        <f>SUM(R89:R92)</f>
        <v>10</v>
      </c>
      <c r="S88" s="135">
        <f>SUM(S89:S92)</f>
        <v>10</v>
      </c>
      <c r="T88" s="160">
        <f t="shared" si="73"/>
        <v>0</v>
      </c>
      <c r="U88" s="86">
        <f>SUM(U89:U92)</f>
        <v>0</v>
      </c>
      <c r="V88" s="86">
        <f>SUM(V89:V92)</f>
        <v>0</v>
      </c>
      <c r="W88" s="160">
        <f t="shared" si="74"/>
        <v>0</v>
      </c>
      <c r="X88" s="86">
        <f>SUM(X89:X92)</f>
        <v>0</v>
      </c>
      <c r="Y88" s="86">
        <f>SUM(Y89:Y92)</f>
        <v>0</v>
      </c>
      <c r="Z88" s="160">
        <f t="shared" si="75"/>
        <v>0</v>
      </c>
      <c r="AA88" s="86">
        <f>SUM(AA89:AA92)</f>
        <v>0</v>
      </c>
      <c r="AB88" s="86">
        <f>SUM(AB89:AB92)</f>
        <v>0</v>
      </c>
      <c r="AC88" s="160">
        <f t="shared" si="76"/>
        <v>0</v>
      </c>
      <c r="AD88" s="135">
        <f>SUM(AD89:AD92)</f>
        <v>7</v>
      </c>
      <c r="AE88" s="135">
        <f>SUM(AE89:AE92)</f>
        <v>7</v>
      </c>
      <c r="AF88" s="160">
        <f t="shared" si="77"/>
        <v>0</v>
      </c>
      <c r="AG88" s="86">
        <f>SUM(AG89:AG92)</f>
        <v>7</v>
      </c>
      <c r="AH88" s="86">
        <f>SUM(AH89:AH92)</f>
        <v>7</v>
      </c>
      <c r="AI88" s="160">
        <f t="shared" si="78"/>
        <v>0</v>
      </c>
      <c r="AJ88" s="135">
        <f>SUM(AJ89:AJ92)</f>
        <v>7</v>
      </c>
      <c r="AK88" s="135">
        <f>SUM(AK89:AK92)</f>
        <v>7</v>
      </c>
      <c r="AL88" s="160">
        <f t="shared" si="79"/>
        <v>0</v>
      </c>
      <c r="AM88" s="86">
        <f>SUM(AM89:AM92)</f>
        <v>28</v>
      </c>
      <c r="AN88" s="86">
        <f>SUM(AN89:AN92)</f>
        <v>28</v>
      </c>
      <c r="AO88" s="160">
        <f t="shared" si="80"/>
        <v>0</v>
      </c>
      <c r="AP88" s="86">
        <f>SUM(AP89:AP92)</f>
        <v>18</v>
      </c>
      <c r="AQ88" s="86">
        <f>SUM(AQ89:AQ92)</f>
        <v>15</v>
      </c>
      <c r="AR88" s="160">
        <f t="shared" si="81"/>
        <v>-3</v>
      </c>
      <c r="AS88" s="160"/>
      <c r="AT88" s="160"/>
      <c r="AU88" s="160">
        <f t="shared" si="90"/>
        <v>0</v>
      </c>
      <c r="AV88" s="160"/>
      <c r="AW88" s="160"/>
      <c r="AX88" s="160"/>
      <c r="AY88" s="160"/>
      <c r="AZ88" s="160"/>
      <c r="BA88" s="160">
        <f t="shared" si="92"/>
        <v>0</v>
      </c>
      <c r="BB88" s="86">
        <f>SUM(BB89:BB92)</f>
        <v>0</v>
      </c>
      <c r="BC88" s="86">
        <f>SUM(BC89:BC92)</f>
        <v>0</v>
      </c>
      <c r="BD88" s="160">
        <f t="shared" si="82"/>
        <v>0</v>
      </c>
      <c r="BE88" s="86">
        <f>SUM(BE89:BE92)</f>
        <v>0</v>
      </c>
      <c r="BF88" s="86">
        <f>SUM(BF89:BF92)</f>
        <v>0</v>
      </c>
      <c r="BG88" s="160">
        <f t="shared" si="83"/>
        <v>0</v>
      </c>
      <c r="BH88" s="86">
        <f>SUM(BH89:BH92)</f>
        <v>0</v>
      </c>
      <c r="BI88" s="86">
        <f>SUM(BI89:BI92)</f>
        <v>0</v>
      </c>
      <c r="BJ88" s="160">
        <f t="shared" si="62"/>
        <v>0</v>
      </c>
      <c r="BK88" s="160"/>
      <c r="BL88" s="160"/>
      <c r="BM88" s="160"/>
      <c r="BN88" s="86">
        <f>SUM(BN89:BN92)</f>
        <v>0</v>
      </c>
      <c r="BO88" s="86">
        <f>SUM(BO89:BO92)</f>
        <v>0</v>
      </c>
      <c r="BP88" s="160">
        <f t="shared" si="84"/>
        <v>0</v>
      </c>
      <c r="BQ88" s="88">
        <f t="shared" si="65"/>
        <v>272</v>
      </c>
      <c r="BR88" s="88">
        <f t="shared" si="66"/>
        <v>260</v>
      </c>
      <c r="BS88" s="88">
        <f t="shared" si="67"/>
        <v>-12</v>
      </c>
      <c r="BT88" s="86">
        <f>SUM(BT89:BT92)</f>
        <v>0</v>
      </c>
      <c r="BU88" s="86">
        <f>SUM(BU89:BU92)</f>
        <v>0</v>
      </c>
      <c r="BV88" s="160">
        <f t="shared" si="85"/>
        <v>0</v>
      </c>
      <c r="BW88" s="88">
        <f t="shared" si="89"/>
        <v>0</v>
      </c>
      <c r="BX88" s="88">
        <f t="shared" si="89"/>
        <v>0</v>
      </c>
      <c r="BY88" s="88">
        <f t="shared" si="89"/>
        <v>0</v>
      </c>
      <c r="BZ88" s="88">
        <f t="shared" si="86"/>
        <v>272</v>
      </c>
      <c r="CA88" s="88">
        <f t="shared" si="87"/>
        <v>260</v>
      </c>
      <c r="CB88" s="88">
        <f t="shared" si="88"/>
        <v>-12</v>
      </c>
    </row>
    <row r="89" spans="1:84">
      <c r="A89" s="13">
        <v>80</v>
      </c>
      <c r="B89" s="14" t="s">
        <v>69</v>
      </c>
      <c r="C89" s="168">
        <v>10</v>
      </c>
      <c r="D89" s="168">
        <v>9</v>
      </c>
      <c r="E89" s="169">
        <f t="shared" si="68"/>
        <v>-1</v>
      </c>
      <c r="F89" s="168">
        <v>10</v>
      </c>
      <c r="G89" s="168">
        <v>9</v>
      </c>
      <c r="H89" s="169">
        <f t="shared" si="69"/>
        <v>-1</v>
      </c>
      <c r="I89" s="122">
        <v>1</v>
      </c>
      <c r="J89" s="122">
        <v>1</v>
      </c>
      <c r="K89" s="169">
        <f t="shared" si="70"/>
        <v>0</v>
      </c>
      <c r="L89" s="168">
        <v>1</v>
      </c>
      <c r="M89" s="168">
        <v>1</v>
      </c>
      <c r="N89" s="169">
        <f t="shared" si="71"/>
        <v>0</v>
      </c>
      <c r="O89" s="122">
        <v>1</v>
      </c>
      <c r="P89" s="122">
        <v>1</v>
      </c>
      <c r="Q89" s="169">
        <f t="shared" si="72"/>
        <v>0</v>
      </c>
      <c r="R89" s="168">
        <v>1</v>
      </c>
      <c r="S89" s="168">
        <v>1</v>
      </c>
      <c r="T89" s="169">
        <f t="shared" si="73"/>
        <v>0</v>
      </c>
      <c r="U89" s="122"/>
      <c r="V89" s="122"/>
      <c r="W89" s="169">
        <f t="shared" si="74"/>
        <v>0</v>
      </c>
      <c r="X89" s="122"/>
      <c r="Y89" s="122"/>
      <c r="Z89" s="169">
        <f t="shared" si="75"/>
        <v>0</v>
      </c>
      <c r="AA89" s="122"/>
      <c r="AB89" s="122"/>
      <c r="AC89" s="169">
        <f t="shared" si="76"/>
        <v>0</v>
      </c>
      <c r="AD89" s="168"/>
      <c r="AE89" s="168"/>
      <c r="AF89" s="169">
        <f t="shared" si="77"/>
        <v>0</v>
      </c>
      <c r="AG89" s="122"/>
      <c r="AH89" s="122"/>
      <c r="AI89" s="169">
        <f t="shared" si="78"/>
        <v>0</v>
      </c>
      <c r="AJ89" s="168"/>
      <c r="AK89" s="168"/>
      <c r="AL89" s="169">
        <f t="shared" si="79"/>
        <v>0</v>
      </c>
      <c r="AM89" s="122"/>
      <c r="AN89" s="122"/>
      <c r="AO89" s="169">
        <f t="shared" si="80"/>
        <v>0</v>
      </c>
      <c r="AP89" s="122"/>
      <c r="AQ89" s="122"/>
      <c r="AR89" s="169">
        <f t="shared" si="81"/>
        <v>0</v>
      </c>
      <c r="AS89" s="169"/>
      <c r="AT89" s="169"/>
      <c r="AU89" s="169">
        <f t="shared" si="90"/>
        <v>0</v>
      </c>
      <c r="AV89" s="169"/>
      <c r="AW89" s="169"/>
      <c r="AX89" s="169"/>
      <c r="AY89" s="319">
        <v>1</v>
      </c>
      <c r="AZ89" s="319">
        <v>1</v>
      </c>
      <c r="BA89" s="169">
        <f t="shared" si="92"/>
        <v>0</v>
      </c>
      <c r="BB89" s="122"/>
      <c r="BC89" s="122"/>
      <c r="BD89" s="169">
        <f t="shared" si="82"/>
        <v>0</v>
      </c>
      <c r="BE89" s="122"/>
      <c r="BF89" s="122"/>
      <c r="BG89" s="169">
        <f t="shared" si="83"/>
        <v>0</v>
      </c>
      <c r="BH89" s="122"/>
      <c r="BI89" s="122"/>
      <c r="BJ89" s="169">
        <f t="shared" si="62"/>
        <v>0</v>
      </c>
      <c r="BK89" s="169"/>
      <c r="BL89" s="169"/>
      <c r="BM89" s="169"/>
      <c r="BN89" s="122"/>
      <c r="BO89" s="122"/>
      <c r="BP89" s="169">
        <f t="shared" si="84"/>
        <v>0</v>
      </c>
      <c r="BQ89" s="124">
        <f t="shared" si="65"/>
        <v>25</v>
      </c>
      <c r="BR89" s="124">
        <f t="shared" si="66"/>
        <v>23</v>
      </c>
      <c r="BS89" s="124">
        <f t="shared" si="67"/>
        <v>-2</v>
      </c>
      <c r="BT89" s="122"/>
      <c r="BU89" s="122"/>
      <c r="BV89" s="169">
        <f t="shared" si="85"/>
        <v>0</v>
      </c>
      <c r="BW89" s="170">
        <f t="shared" si="89"/>
        <v>0</v>
      </c>
      <c r="BX89" s="170">
        <f t="shared" si="89"/>
        <v>0</v>
      </c>
      <c r="BY89" s="170">
        <f t="shared" si="89"/>
        <v>0</v>
      </c>
      <c r="BZ89" s="170">
        <f t="shared" si="86"/>
        <v>25</v>
      </c>
      <c r="CA89" s="170">
        <f t="shared" si="87"/>
        <v>23</v>
      </c>
      <c r="CB89" s="170">
        <f t="shared" si="88"/>
        <v>-2</v>
      </c>
    </row>
    <row r="90" spans="1:84">
      <c r="A90" s="13">
        <v>81</v>
      </c>
      <c r="B90" s="14" t="s">
        <v>70</v>
      </c>
      <c r="C90" s="168">
        <v>48</v>
      </c>
      <c r="D90" s="168">
        <v>45</v>
      </c>
      <c r="E90" s="169">
        <f t="shared" si="68"/>
        <v>-3</v>
      </c>
      <c r="F90" s="168">
        <v>48</v>
      </c>
      <c r="G90" s="168">
        <v>45</v>
      </c>
      <c r="H90" s="169">
        <f t="shared" si="69"/>
        <v>-3</v>
      </c>
      <c r="I90" s="122">
        <v>10</v>
      </c>
      <c r="J90" s="122">
        <v>10</v>
      </c>
      <c r="K90" s="169">
        <f t="shared" si="70"/>
        <v>0</v>
      </c>
      <c r="L90" s="168">
        <v>9</v>
      </c>
      <c r="M90" s="168">
        <v>7</v>
      </c>
      <c r="N90" s="169">
        <f t="shared" si="71"/>
        <v>-2</v>
      </c>
      <c r="O90" s="122">
        <v>15</v>
      </c>
      <c r="P90" s="122">
        <v>15</v>
      </c>
      <c r="Q90" s="169">
        <f t="shared" si="72"/>
        <v>0</v>
      </c>
      <c r="R90" s="168">
        <v>8</v>
      </c>
      <c r="S90" s="168">
        <v>8</v>
      </c>
      <c r="T90" s="169">
        <f t="shared" si="73"/>
        <v>0</v>
      </c>
      <c r="U90" s="122"/>
      <c r="V90" s="122"/>
      <c r="W90" s="169">
        <f t="shared" si="74"/>
        <v>0</v>
      </c>
      <c r="X90" s="122"/>
      <c r="Y90" s="122"/>
      <c r="Z90" s="169">
        <f t="shared" si="75"/>
        <v>0</v>
      </c>
      <c r="AA90" s="122"/>
      <c r="AB90" s="122"/>
      <c r="AC90" s="169">
        <f t="shared" si="76"/>
        <v>0</v>
      </c>
      <c r="AD90" s="168"/>
      <c r="AE90" s="168"/>
      <c r="AF90" s="169">
        <f t="shared" si="77"/>
        <v>0</v>
      </c>
      <c r="AG90" s="122"/>
      <c r="AH90" s="122"/>
      <c r="AI90" s="169">
        <f t="shared" si="78"/>
        <v>0</v>
      </c>
      <c r="AJ90" s="168"/>
      <c r="AK90" s="168"/>
      <c r="AL90" s="169">
        <f t="shared" si="79"/>
        <v>0</v>
      </c>
      <c r="AM90" s="122"/>
      <c r="AN90" s="122"/>
      <c r="AO90" s="169">
        <f t="shared" si="80"/>
        <v>0</v>
      </c>
      <c r="AP90" s="122"/>
      <c r="AQ90" s="122"/>
      <c r="AR90" s="169">
        <f t="shared" si="81"/>
        <v>0</v>
      </c>
      <c r="AS90" s="169"/>
      <c r="AT90" s="169"/>
      <c r="AU90" s="169">
        <f t="shared" si="90"/>
        <v>0</v>
      </c>
      <c r="AV90" s="169"/>
      <c r="AW90" s="169"/>
      <c r="AX90" s="169"/>
      <c r="AY90" s="319">
        <v>4</v>
      </c>
      <c r="AZ90" s="319">
        <v>4</v>
      </c>
      <c r="BA90" s="169">
        <f t="shared" si="92"/>
        <v>0</v>
      </c>
      <c r="BB90" s="122"/>
      <c r="BC90" s="122"/>
      <c r="BD90" s="169">
        <f t="shared" si="82"/>
        <v>0</v>
      </c>
      <c r="BE90" s="122"/>
      <c r="BF90" s="122"/>
      <c r="BG90" s="169">
        <f t="shared" si="83"/>
        <v>0</v>
      </c>
      <c r="BH90" s="122"/>
      <c r="BI90" s="122"/>
      <c r="BJ90" s="169">
        <f t="shared" si="62"/>
        <v>0</v>
      </c>
      <c r="BK90" s="169"/>
      <c r="BL90" s="169"/>
      <c r="BM90" s="169"/>
      <c r="BN90" s="122"/>
      <c r="BO90" s="122"/>
      <c r="BP90" s="169">
        <f t="shared" si="84"/>
        <v>0</v>
      </c>
      <c r="BQ90" s="124">
        <f t="shared" si="65"/>
        <v>142</v>
      </c>
      <c r="BR90" s="124">
        <f t="shared" si="66"/>
        <v>134</v>
      </c>
      <c r="BS90" s="124">
        <f t="shared" si="67"/>
        <v>-8</v>
      </c>
      <c r="BT90" s="122"/>
      <c r="BU90" s="122"/>
      <c r="BV90" s="169">
        <f t="shared" si="85"/>
        <v>0</v>
      </c>
      <c r="BW90" s="170">
        <f t="shared" si="89"/>
        <v>0</v>
      </c>
      <c r="BX90" s="170">
        <f t="shared" si="89"/>
        <v>0</v>
      </c>
      <c r="BY90" s="170">
        <f t="shared" si="89"/>
        <v>0</v>
      </c>
      <c r="BZ90" s="170">
        <f t="shared" si="86"/>
        <v>142</v>
      </c>
      <c r="CA90" s="170">
        <f t="shared" si="87"/>
        <v>134</v>
      </c>
      <c r="CB90" s="170">
        <f t="shared" si="88"/>
        <v>-8</v>
      </c>
    </row>
    <row r="91" spans="1:84">
      <c r="A91" s="13">
        <v>82</v>
      </c>
      <c r="B91" s="14" t="s">
        <v>71</v>
      </c>
      <c r="C91" s="168">
        <v>5</v>
      </c>
      <c r="D91" s="168">
        <v>5</v>
      </c>
      <c r="E91" s="169">
        <f t="shared" si="68"/>
        <v>0</v>
      </c>
      <c r="F91" s="168">
        <v>5</v>
      </c>
      <c r="G91" s="168">
        <v>5</v>
      </c>
      <c r="H91" s="169">
        <f t="shared" si="69"/>
        <v>0</v>
      </c>
      <c r="I91" s="122">
        <v>23</v>
      </c>
      <c r="J91" s="122">
        <v>23</v>
      </c>
      <c r="K91" s="169">
        <f t="shared" si="70"/>
        <v>0</v>
      </c>
      <c r="L91" s="168">
        <v>1</v>
      </c>
      <c r="M91" s="168">
        <v>2</v>
      </c>
      <c r="N91" s="169">
        <f t="shared" si="71"/>
        <v>1</v>
      </c>
      <c r="O91" s="122">
        <v>8</v>
      </c>
      <c r="P91" s="122">
        <v>8</v>
      </c>
      <c r="Q91" s="169">
        <f t="shared" si="72"/>
        <v>0</v>
      </c>
      <c r="R91" s="168">
        <v>1</v>
      </c>
      <c r="S91" s="168">
        <v>1</v>
      </c>
      <c r="T91" s="169">
        <f t="shared" si="73"/>
        <v>0</v>
      </c>
      <c r="U91" s="122"/>
      <c r="V91" s="122"/>
      <c r="W91" s="169">
        <f t="shared" si="74"/>
        <v>0</v>
      </c>
      <c r="X91" s="122"/>
      <c r="Y91" s="122"/>
      <c r="Z91" s="169">
        <f t="shared" si="75"/>
        <v>0</v>
      </c>
      <c r="AA91" s="122"/>
      <c r="AB91" s="122"/>
      <c r="AC91" s="169">
        <f t="shared" si="76"/>
        <v>0</v>
      </c>
      <c r="AD91" s="168">
        <v>7</v>
      </c>
      <c r="AE91" s="168">
        <v>7</v>
      </c>
      <c r="AF91" s="169">
        <f t="shared" si="77"/>
        <v>0</v>
      </c>
      <c r="AG91" s="122">
        <v>7</v>
      </c>
      <c r="AH91" s="122">
        <v>7</v>
      </c>
      <c r="AI91" s="169">
        <f t="shared" si="78"/>
        <v>0</v>
      </c>
      <c r="AJ91" s="168">
        <v>7</v>
      </c>
      <c r="AK91" s="168">
        <v>7</v>
      </c>
      <c r="AL91" s="169">
        <f t="shared" si="79"/>
        <v>0</v>
      </c>
      <c r="AM91" s="122">
        <v>28</v>
      </c>
      <c r="AN91" s="122">
        <v>28</v>
      </c>
      <c r="AO91" s="169">
        <f t="shared" si="80"/>
        <v>0</v>
      </c>
      <c r="AP91" s="122">
        <v>18</v>
      </c>
      <c r="AQ91" s="122">
        <v>15</v>
      </c>
      <c r="AR91" s="169">
        <f t="shared" si="81"/>
        <v>-3</v>
      </c>
      <c r="AS91" s="169"/>
      <c r="AT91" s="169"/>
      <c r="AU91" s="169">
        <f t="shared" si="90"/>
        <v>0</v>
      </c>
      <c r="AV91" s="169"/>
      <c r="AW91" s="169"/>
      <c r="AX91" s="169"/>
      <c r="AY91" s="319">
        <v>60</v>
      </c>
      <c r="AZ91" s="319">
        <v>57</v>
      </c>
      <c r="BA91" s="169">
        <f t="shared" si="92"/>
        <v>-3</v>
      </c>
      <c r="BB91" s="122"/>
      <c r="BC91" s="122"/>
      <c r="BD91" s="169">
        <f t="shared" si="82"/>
        <v>0</v>
      </c>
      <c r="BE91" s="122"/>
      <c r="BF91" s="122"/>
      <c r="BG91" s="169">
        <f t="shared" si="83"/>
        <v>0</v>
      </c>
      <c r="BH91" s="122"/>
      <c r="BI91" s="122"/>
      <c r="BJ91" s="169">
        <f t="shared" si="62"/>
        <v>0</v>
      </c>
      <c r="BK91" s="169"/>
      <c r="BL91" s="169"/>
      <c r="BM91" s="169"/>
      <c r="BN91" s="122"/>
      <c r="BO91" s="122"/>
      <c r="BP91" s="169">
        <f t="shared" si="84"/>
        <v>0</v>
      </c>
      <c r="BQ91" s="124">
        <f t="shared" si="65"/>
        <v>170</v>
      </c>
      <c r="BR91" s="124">
        <f t="shared" si="66"/>
        <v>165</v>
      </c>
      <c r="BS91" s="124">
        <f t="shared" si="67"/>
        <v>-5</v>
      </c>
      <c r="BT91" s="122"/>
      <c r="BU91" s="122"/>
      <c r="BV91" s="169">
        <f t="shared" si="85"/>
        <v>0</v>
      </c>
      <c r="BW91" s="170">
        <f t="shared" si="89"/>
        <v>0</v>
      </c>
      <c r="BX91" s="170">
        <f t="shared" si="89"/>
        <v>0</v>
      </c>
      <c r="BY91" s="170">
        <f t="shared" si="89"/>
        <v>0</v>
      </c>
      <c r="BZ91" s="170">
        <f t="shared" si="86"/>
        <v>170</v>
      </c>
      <c r="CA91" s="170">
        <f t="shared" si="87"/>
        <v>165</v>
      </c>
      <c r="CB91" s="170">
        <f t="shared" si="88"/>
        <v>-5</v>
      </c>
    </row>
    <row r="92" spans="1:84">
      <c r="A92" s="13">
        <v>83</v>
      </c>
      <c r="B92" s="14" t="s">
        <v>72</v>
      </c>
      <c r="C92" s="168"/>
      <c r="D92" s="168"/>
      <c r="E92" s="169">
        <f t="shared" si="68"/>
        <v>0</v>
      </c>
      <c r="F92" s="168"/>
      <c r="G92" s="168"/>
      <c r="H92" s="169">
        <f t="shared" si="69"/>
        <v>0</v>
      </c>
      <c r="I92" s="122"/>
      <c r="J92" s="122"/>
      <c r="K92" s="169">
        <f t="shared" si="70"/>
        <v>0</v>
      </c>
      <c r="L92" s="168"/>
      <c r="M92" s="168"/>
      <c r="N92" s="169">
        <f t="shared" si="71"/>
        <v>0</v>
      </c>
      <c r="O92" s="122"/>
      <c r="P92" s="122"/>
      <c r="Q92" s="169">
        <f t="shared" si="72"/>
        <v>0</v>
      </c>
      <c r="R92" s="168"/>
      <c r="S92" s="168"/>
      <c r="T92" s="169">
        <f t="shared" si="73"/>
        <v>0</v>
      </c>
      <c r="U92" s="122"/>
      <c r="V92" s="122"/>
      <c r="W92" s="169">
        <f t="shared" si="74"/>
        <v>0</v>
      </c>
      <c r="X92" s="122"/>
      <c r="Y92" s="122"/>
      <c r="Z92" s="169">
        <f t="shared" si="75"/>
        <v>0</v>
      </c>
      <c r="AA92" s="122"/>
      <c r="AB92" s="122"/>
      <c r="AC92" s="169">
        <f t="shared" si="76"/>
        <v>0</v>
      </c>
      <c r="AD92" s="168"/>
      <c r="AE92" s="168"/>
      <c r="AF92" s="169">
        <f t="shared" si="77"/>
        <v>0</v>
      </c>
      <c r="AG92" s="122"/>
      <c r="AH92" s="122"/>
      <c r="AI92" s="169">
        <f t="shared" si="78"/>
        <v>0</v>
      </c>
      <c r="AJ92" s="168"/>
      <c r="AK92" s="168"/>
      <c r="AL92" s="169">
        <f t="shared" si="79"/>
        <v>0</v>
      </c>
      <c r="AM92" s="122"/>
      <c r="AN92" s="122"/>
      <c r="AO92" s="169">
        <f t="shared" si="80"/>
        <v>0</v>
      </c>
      <c r="AP92" s="122"/>
      <c r="AQ92" s="122"/>
      <c r="AR92" s="169">
        <f t="shared" si="81"/>
        <v>0</v>
      </c>
      <c r="AS92" s="169"/>
      <c r="AT92" s="169"/>
      <c r="AU92" s="169">
        <f t="shared" si="90"/>
        <v>0</v>
      </c>
      <c r="AV92" s="169"/>
      <c r="AW92" s="169"/>
      <c r="AX92" s="169"/>
      <c r="AY92" s="319">
        <v>35</v>
      </c>
      <c r="AZ92" s="319">
        <v>32</v>
      </c>
      <c r="BA92" s="169">
        <f t="shared" si="92"/>
        <v>-3</v>
      </c>
      <c r="BB92" s="122"/>
      <c r="BC92" s="122"/>
      <c r="BD92" s="169">
        <f t="shared" si="82"/>
        <v>0</v>
      </c>
      <c r="BE92" s="122"/>
      <c r="BF92" s="122"/>
      <c r="BG92" s="169">
        <f t="shared" si="83"/>
        <v>0</v>
      </c>
      <c r="BH92" s="122"/>
      <c r="BI92" s="122"/>
      <c r="BJ92" s="169">
        <f t="shared" si="62"/>
        <v>0</v>
      </c>
      <c r="BK92" s="169"/>
      <c r="BL92" s="169"/>
      <c r="BM92" s="169"/>
      <c r="BN92" s="122"/>
      <c r="BO92" s="122"/>
      <c r="BP92" s="169">
        <f t="shared" si="84"/>
        <v>0</v>
      </c>
      <c r="BQ92" s="124">
        <f t="shared" si="65"/>
        <v>35</v>
      </c>
      <c r="BR92" s="124">
        <f t="shared" si="66"/>
        <v>32</v>
      </c>
      <c r="BS92" s="124">
        <f t="shared" si="67"/>
        <v>-3</v>
      </c>
      <c r="BT92" s="122"/>
      <c r="BU92" s="122"/>
      <c r="BV92" s="169">
        <f t="shared" si="85"/>
        <v>0</v>
      </c>
      <c r="BW92" s="170">
        <f t="shared" si="89"/>
        <v>0</v>
      </c>
      <c r="BX92" s="170">
        <f t="shared" si="89"/>
        <v>0</v>
      </c>
      <c r="BY92" s="170">
        <f t="shared" si="89"/>
        <v>0</v>
      </c>
      <c r="BZ92" s="170">
        <f t="shared" si="86"/>
        <v>35</v>
      </c>
      <c r="CA92" s="170">
        <f t="shared" si="87"/>
        <v>32</v>
      </c>
      <c r="CB92" s="170">
        <f t="shared" si="88"/>
        <v>-3</v>
      </c>
    </row>
    <row r="93" spans="1:84" s="171" customFormat="1">
      <c r="A93" s="55">
        <v>84</v>
      </c>
      <c r="B93" s="56" t="s">
        <v>123</v>
      </c>
      <c r="C93" s="135"/>
      <c r="D93" s="135"/>
      <c r="E93" s="160">
        <f t="shared" si="68"/>
        <v>0</v>
      </c>
      <c r="F93" s="135"/>
      <c r="G93" s="135"/>
      <c r="H93" s="160">
        <f t="shared" si="69"/>
        <v>0</v>
      </c>
      <c r="I93" s="86"/>
      <c r="J93" s="86"/>
      <c r="K93" s="160">
        <f t="shared" si="70"/>
        <v>0</v>
      </c>
      <c r="L93" s="135"/>
      <c r="M93" s="135"/>
      <c r="N93" s="160">
        <f t="shared" si="71"/>
        <v>0</v>
      </c>
      <c r="O93" s="86"/>
      <c r="P93" s="86"/>
      <c r="Q93" s="160">
        <f t="shared" si="72"/>
        <v>0</v>
      </c>
      <c r="R93" s="135"/>
      <c r="S93" s="135"/>
      <c r="T93" s="160">
        <f t="shared" si="73"/>
        <v>0</v>
      </c>
      <c r="U93" s="86"/>
      <c r="V93" s="86"/>
      <c r="W93" s="160">
        <f t="shared" si="74"/>
        <v>0</v>
      </c>
      <c r="X93" s="86"/>
      <c r="Y93" s="86"/>
      <c r="Z93" s="160">
        <f t="shared" si="75"/>
        <v>0</v>
      </c>
      <c r="AA93" s="86"/>
      <c r="AB93" s="86"/>
      <c r="AC93" s="160">
        <f t="shared" si="76"/>
        <v>0</v>
      </c>
      <c r="AD93" s="135"/>
      <c r="AE93" s="135"/>
      <c r="AF93" s="160">
        <f t="shared" si="77"/>
        <v>0</v>
      </c>
      <c r="AG93" s="86"/>
      <c r="AH93" s="86"/>
      <c r="AI93" s="160">
        <f t="shared" si="78"/>
        <v>0</v>
      </c>
      <c r="AJ93" s="135"/>
      <c r="AK93" s="135"/>
      <c r="AL93" s="160">
        <f t="shared" si="79"/>
        <v>0</v>
      </c>
      <c r="AM93" s="86"/>
      <c r="AN93" s="86"/>
      <c r="AO93" s="160">
        <f t="shared" si="80"/>
        <v>0</v>
      </c>
      <c r="AP93" s="86"/>
      <c r="AQ93" s="86"/>
      <c r="AR93" s="160">
        <f t="shared" si="81"/>
        <v>0</v>
      </c>
      <c r="AS93" s="160"/>
      <c r="AT93" s="160"/>
      <c r="AU93" s="160">
        <f t="shared" si="90"/>
        <v>0</v>
      </c>
      <c r="AV93" s="160"/>
      <c r="AW93" s="160"/>
      <c r="AX93" s="160"/>
      <c r="AY93" s="160"/>
      <c r="AZ93" s="160"/>
      <c r="BA93" s="160">
        <f t="shared" si="92"/>
        <v>0</v>
      </c>
      <c r="BB93" s="86"/>
      <c r="BC93" s="86"/>
      <c r="BD93" s="160">
        <f t="shared" si="82"/>
        <v>0</v>
      </c>
      <c r="BE93" s="86"/>
      <c r="BF93" s="86"/>
      <c r="BG93" s="160">
        <f t="shared" si="83"/>
        <v>0</v>
      </c>
      <c r="BH93" s="86"/>
      <c r="BI93" s="86"/>
      <c r="BJ93" s="160">
        <f t="shared" si="62"/>
        <v>0</v>
      </c>
      <c r="BK93" s="160"/>
      <c r="BL93" s="160"/>
      <c r="BM93" s="160"/>
      <c r="BN93" s="86"/>
      <c r="BO93" s="86"/>
      <c r="BP93" s="160">
        <f t="shared" si="84"/>
        <v>0</v>
      </c>
      <c r="BQ93" s="88">
        <f t="shared" si="65"/>
        <v>0</v>
      </c>
      <c r="BR93" s="88">
        <f t="shared" si="66"/>
        <v>0</v>
      </c>
      <c r="BS93" s="88">
        <f t="shared" si="67"/>
        <v>0</v>
      </c>
      <c r="BT93" s="86"/>
      <c r="BU93" s="86"/>
      <c r="BV93" s="160">
        <f t="shared" si="85"/>
        <v>0</v>
      </c>
      <c r="BW93" s="88">
        <f t="shared" si="89"/>
        <v>0</v>
      </c>
      <c r="BX93" s="88">
        <f t="shared" si="89"/>
        <v>0</v>
      </c>
      <c r="BY93" s="88">
        <f t="shared" si="89"/>
        <v>0</v>
      </c>
      <c r="BZ93" s="88">
        <f t="shared" si="86"/>
        <v>0</v>
      </c>
      <c r="CA93" s="88">
        <f t="shared" si="87"/>
        <v>0</v>
      </c>
      <c r="CB93" s="88">
        <f t="shared" si="88"/>
        <v>0</v>
      </c>
    </row>
    <row r="94" spans="1:84" s="171" customFormat="1">
      <c r="A94" s="55">
        <v>85</v>
      </c>
      <c r="B94" s="75" t="s">
        <v>124</v>
      </c>
      <c r="C94" s="135">
        <f t="shared" ref="C94:BO94" si="95">SUM(C95:C98)</f>
        <v>0</v>
      </c>
      <c r="D94" s="135">
        <f t="shared" si="95"/>
        <v>0</v>
      </c>
      <c r="E94" s="86">
        <f t="shared" si="95"/>
        <v>0</v>
      </c>
      <c r="F94" s="135">
        <f t="shared" si="95"/>
        <v>0</v>
      </c>
      <c r="G94" s="135">
        <f t="shared" si="95"/>
        <v>0</v>
      </c>
      <c r="H94" s="86">
        <f t="shared" si="95"/>
        <v>0</v>
      </c>
      <c r="I94" s="86">
        <f t="shared" si="95"/>
        <v>0</v>
      </c>
      <c r="J94" s="86">
        <v>0</v>
      </c>
      <c r="K94" s="86">
        <f t="shared" si="95"/>
        <v>0</v>
      </c>
      <c r="L94" s="135">
        <f t="shared" si="95"/>
        <v>0</v>
      </c>
      <c r="M94" s="135">
        <f t="shared" si="95"/>
        <v>0</v>
      </c>
      <c r="N94" s="86">
        <f t="shared" si="95"/>
        <v>0</v>
      </c>
      <c r="O94" s="86">
        <f t="shared" si="95"/>
        <v>0</v>
      </c>
      <c r="P94" s="86">
        <f t="shared" si="95"/>
        <v>0</v>
      </c>
      <c r="Q94" s="86">
        <f t="shared" si="95"/>
        <v>0</v>
      </c>
      <c r="R94" s="135">
        <f t="shared" si="95"/>
        <v>0</v>
      </c>
      <c r="S94" s="135">
        <f t="shared" si="95"/>
        <v>0</v>
      </c>
      <c r="T94" s="86">
        <f t="shared" si="95"/>
        <v>0</v>
      </c>
      <c r="U94" s="86">
        <f t="shared" si="95"/>
        <v>0</v>
      </c>
      <c r="V94" s="86">
        <f t="shared" si="95"/>
        <v>0</v>
      </c>
      <c r="W94" s="86">
        <f t="shared" si="95"/>
        <v>0</v>
      </c>
      <c r="X94" s="86">
        <f t="shared" si="95"/>
        <v>0</v>
      </c>
      <c r="Y94" s="86">
        <f t="shared" si="95"/>
        <v>0</v>
      </c>
      <c r="Z94" s="86">
        <f t="shared" si="95"/>
        <v>0</v>
      </c>
      <c r="AA94" s="86">
        <f t="shared" si="95"/>
        <v>0</v>
      </c>
      <c r="AB94" s="86">
        <f t="shared" si="95"/>
        <v>0</v>
      </c>
      <c r="AC94" s="86">
        <f t="shared" si="95"/>
        <v>0</v>
      </c>
      <c r="AD94" s="135">
        <f t="shared" si="95"/>
        <v>0</v>
      </c>
      <c r="AE94" s="135">
        <f t="shared" si="95"/>
        <v>0</v>
      </c>
      <c r="AF94" s="86">
        <f t="shared" si="95"/>
        <v>0</v>
      </c>
      <c r="AG94" s="86">
        <f t="shared" si="95"/>
        <v>0</v>
      </c>
      <c r="AH94" s="86">
        <f t="shared" si="95"/>
        <v>0</v>
      </c>
      <c r="AI94" s="86">
        <f t="shared" si="95"/>
        <v>0</v>
      </c>
      <c r="AJ94" s="135">
        <f t="shared" si="95"/>
        <v>0</v>
      </c>
      <c r="AK94" s="135">
        <f t="shared" si="95"/>
        <v>0</v>
      </c>
      <c r="AL94" s="86">
        <f t="shared" si="95"/>
        <v>0</v>
      </c>
      <c r="AM94" s="86">
        <f t="shared" si="95"/>
        <v>0</v>
      </c>
      <c r="AN94" s="86">
        <f t="shared" si="95"/>
        <v>0</v>
      </c>
      <c r="AO94" s="86">
        <f t="shared" si="95"/>
        <v>0</v>
      </c>
      <c r="AP94" s="86">
        <f t="shared" si="95"/>
        <v>0</v>
      </c>
      <c r="AQ94" s="86">
        <f t="shared" si="95"/>
        <v>0</v>
      </c>
      <c r="AR94" s="86">
        <f t="shared" si="95"/>
        <v>0</v>
      </c>
      <c r="AS94" s="86"/>
      <c r="AT94" s="86"/>
      <c r="AU94" s="86">
        <f t="shared" ref="AU94" si="96">SUM(AU95:AU98)</f>
        <v>0</v>
      </c>
      <c r="AV94" s="86"/>
      <c r="AW94" s="86"/>
      <c r="AX94" s="86"/>
      <c r="AY94" s="86"/>
      <c r="AZ94" s="86"/>
      <c r="BA94" s="86">
        <f t="shared" ref="BA94" si="97">SUM(BA95:BA98)</f>
        <v>0</v>
      </c>
      <c r="BB94" s="86">
        <f t="shared" si="95"/>
        <v>0</v>
      </c>
      <c r="BC94" s="86">
        <f t="shared" si="95"/>
        <v>0</v>
      </c>
      <c r="BD94" s="86">
        <f t="shared" si="95"/>
        <v>0</v>
      </c>
      <c r="BE94" s="86">
        <f t="shared" si="95"/>
        <v>0</v>
      </c>
      <c r="BF94" s="86">
        <f t="shared" si="95"/>
        <v>0</v>
      </c>
      <c r="BG94" s="86">
        <f t="shared" si="95"/>
        <v>0</v>
      </c>
      <c r="BH94" s="86">
        <f t="shared" si="95"/>
        <v>0</v>
      </c>
      <c r="BI94" s="86">
        <f t="shared" si="95"/>
        <v>0</v>
      </c>
      <c r="BJ94" s="160">
        <f t="shared" si="62"/>
        <v>0</v>
      </c>
      <c r="BK94" s="160"/>
      <c r="BL94" s="160"/>
      <c r="BM94" s="160"/>
      <c r="BN94" s="86">
        <f t="shared" si="95"/>
        <v>0</v>
      </c>
      <c r="BO94" s="86">
        <f t="shared" si="95"/>
        <v>0</v>
      </c>
      <c r="BP94" s="160">
        <f t="shared" si="84"/>
        <v>0</v>
      </c>
      <c r="BQ94" s="88">
        <f t="shared" si="65"/>
        <v>0</v>
      </c>
      <c r="BR94" s="88">
        <f t="shared" si="66"/>
        <v>0</v>
      </c>
      <c r="BS94" s="88">
        <f t="shared" si="67"/>
        <v>0</v>
      </c>
      <c r="BT94" s="86">
        <f>SUM(BT95:BT99)</f>
        <v>0</v>
      </c>
      <c r="BU94" s="86">
        <f>SUM(BU95:BU99)</f>
        <v>0</v>
      </c>
      <c r="BV94" s="160">
        <f t="shared" si="85"/>
        <v>0</v>
      </c>
      <c r="BW94" s="88">
        <f t="shared" ref="BW94:BW103" si="98">SUM(BT94)</f>
        <v>0</v>
      </c>
      <c r="BX94" s="88">
        <f t="shared" ref="BX94:BY98" si="99">SUM(BU94)</f>
        <v>0</v>
      </c>
      <c r="BY94" s="88">
        <f t="shared" si="99"/>
        <v>0</v>
      </c>
      <c r="BZ94" s="88">
        <f t="shared" si="86"/>
        <v>0</v>
      </c>
      <c r="CA94" s="88">
        <f t="shared" si="87"/>
        <v>0</v>
      </c>
      <c r="CB94" s="88">
        <f t="shared" si="88"/>
        <v>0</v>
      </c>
    </row>
    <row r="95" spans="1:84">
      <c r="A95" s="13">
        <v>86</v>
      </c>
      <c r="B95" s="14" t="s">
        <v>185</v>
      </c>
      <c r="C95" s="168"/>
      <c r="D95" s="168"/>
      <c r="E95" s="169">
        <f t="shared" si="68"/>
        <v>0</v>
      </c>
      <c r="F95" s="168"/>
      <c r="G95" s="168"/>
      <c r="H95" s="169">
        <f t="shared" si="69"/>
        <v>0</v>
      </c>
      <c r="I95" s="122"/>
      <c r="J95" s="122"/>
      <c r="K95" s="169">
        <f t="shared" si="70"/>
        <v>0</v>
      </c>
      <c r="L95" s="168"/>
      <c r="M95" s="168"/>
      <c r="N95" s="169">
        <f t="shared" si="71"/>
        <v>0</v>
      </c>
      <c r="O95" s="122"/>
      <c r="P95" s="122"/>
      <c r="Q95" s="169">
        <f t="shared" si="72"/>
        <v>0</v>
      </c>
      <c r="R95" s="168"/>
      <c r="S95" s="168"/>
      <c r="T95" s="169">
        <f t="shared" si="73"/>
        <v>0</v>
      </c>
      <c r="U95" s="122"/>
      <c r="V95" s="122"/>
      <c r="W95" s="169">
        <f t="shared" si="74"/>
        <v>0</v>
      </c>
      <c r="X95" s="122"/>
      <c r="Y95" s="122"/>
      <c r="Z95" s="169">
        <f t="shared" si="75"/>
        <v>0</v>
      </c>
      <c r="AA95" s="122"/>
      <c r="AB95" s="122"/>
      <c r="AC95" s="169">
        <f t="shared" si="76"/>
        <v>0</v>
      </c>
      <c r="AD95" s="168"/>
      <c r="AE95" s="168"/>
      <c r="AF95" s="169">
        <f t="shared" si="77"/>
        <v>0</v>
      </c>
      <c r="AG95" s="122"/>
      <c r="AH95" s="122"/>
      <c r="AI95" s="169">
        <f t="shared" si="78"/>
        <v>0</v>
      </c>
      <c r="AJ95" s="168"/>
      <c r="AK95" s="168"/>
      <c r="AL95" s="169">
        <f t="shared" si="79"/>
        <v>0</v>
      </c>
      <c r="AM95" s="122"/>
      <c r="AN95" s="122"/>
      <c r="AO95" s="169">
        <f t="shared" si="80"/>
        <v>0</v>
      </c>
      <c r="AP95" s="122"/>
      <c r="AQ95" s="122"/>
      <c r="AR95" s="169">
        <f t="shared" si="81"/>
        <v>0</v>
      </c>
      <c r="AS95" s="169"/>
      <c r="AT95" s="169"/>
      <c r="AU95" s="169">
        <f t="shared" si="90"/>
        <v>0</v>
      </c>
      <c r="AV95" s="169"/>
      <c r="AW95" s="169"/>
      <c r="AX95" s="169"/>
      <c r="AY95" s="169"/>
      <c r="AZ95" s="169"/>
      <c r="BA95" s="169">
        <f t="shared" si="92"/>
        <v>0</v>
      </c>
      <c r="BB95" s="122"/>
      <c r="BC95" s="122"/>
      <c r="BD95" s="169">
        <f t="shared" si="82"/>
        <v>0</v>
      </c>
      <c r="BE95" s="122"/>
      <c r="BF95" s="122"/>
      <c r="BG95" s="169">
        <f t="shared" si="83"/>
        <v>0</v>
      </c>
      <c r="BH95" s="122"/>
      <c r="BI95" s="122"/>
      <c r="BJ95" s="169">
        <f t="shared" si="62"/>
        <v>0</v>
      </c>
      <c r="BK95" s="169"/>
      <c r="BL95" s="169"/>
      <c r="BM95" s="169"/>
      <c r="BN95" s="122"/>
      <c r="BO95" s="122"/>
      <c r="BP95" s="169">
        <f t="shared" si="84"/>
        <v>0</v>
      </c>
      <c r="BQ95" s="124">
        <f t="shared" si="65"/>
        <v>0</v>
      </c>
      <c r="BR95" s="124">
        <f t="shared" si="66"/>
        <v>0</v>
      </c>
      <c r="BS95" s="124">
        <f t="shared" si="67"/>
        <v>0</v>
      </c>
      <c r="BT95" s="122"/>
      <c r="BU95" s="122"/>
      <c r="BV95" s="169">
        <f t="shared" si="85"/>
        <v>0</v>
      </c>
      <c r="BW95" s="170">
        <f t="shared" si="98"/>
        <v>0</v>
      </c>
      <c r="BX95" s="170">
        <f t="shared" si="99"/>
        <v>0</v>
      </c>
      <c r="BY95" s="170">
        <f t="shared" si="99"/>
        <v>0</v>
      </c>
      <c r="BZ95" s="170">
        <f t="shared" si="86"/>
        <v>0</v>
      </c>
      <c r="CA95" s="170">
        <f t="shared" si="87"/>
        <v>0</v>
      </c>
      <c r="CB95" s="170">
        <f t="shared" si="88"/>
        <v>0</v>
      </c>
    </row>
    <row r="96" spans="1:84">
      <c r="A96" s="13">
        <v>87</v>
      </c>
      <c r="B96" s="14" t="s">
        <v>186</v>
      </c>
      <c r="C96" s="168"/>
      <c r="D96" s="168"/>
      <c r="E96" s="169">
        <f t="shared" si="68"/>
        <v>0</v>
      </c>
      <c r="F96" s="168"/>
      <c r="G96" s="168"/>
      <c r="H96" s="169">
        <f t="shared" si="69"/>
        <v>0</v>
      </c>
      <c r="I96" s="122"/>
      <c r="J96" s="122"/>
      <c r="K96" s="169">
        <f t="shared" si="70"/>
        <v>0</v>
      </c>
      <c r="L96" s="168"/>
      <c r="M96" s="168"/>
      <c r="N96" s="169">
        <f t="shared" si="71"/>
        <v>0</v>
      </c>
      <c r="O96" s="122"/>
      <c r="P96" s="122"/>
      <c r="Q96" s="169">
        <f t="shared" si="72"/>
        <v>0</v>
      </c>
      <c r="R96" s="168"/>
      <c r="S96" s="168"/>
      <c r="T96" s="169">
        <f t="shared" si="73"/>
        <v>0</v>
      </c>
      <c r="U96" s="122"/>
      <c r="V96" s="122"/>
      <c r="W96" s="169">
        <f t="shared" si="74"/>
        <v>0</v>
      </c>
      <c r="X96" s="122"/>
      <c r="Y96" s="122"/>
      <c r="Z96" s="169">
        <f t="shared" si="75"/>
        <v>0</v>
      </c>
      <c r="AA96" s="122"/>
      <c r="AB96" s="122"/>
      <c r="AC96" s="169">
        <f t="shared" si="76"/>
        <v>0</v>
      </c>
      <c r="AD96" s="168"/>
      <c r="AE96" s="168"/>
      <c r="AF96" s="169">
        <f t="shared" si="77"/>
        <v>0</v>
      </c>
      <c r="AG96" s="122"/>
      <c r="AH96" s="122"/>
      <c r="AI96" s="169">
        <f t="shared" si="78"/>
        <v>0</v>
      </c>
      <c r="AJ96" s="168"/>
      <c r="AK96" s="168"/>
      <c r="AL96" s="169">
        <f t="shared" si="79"/>
        <v>0</v>
      </c>
      <c r="AM96" s="122"/>
      <c r="AN96" s="122"/>
      <c r="AO96" s="169">
        <f t="shared" si="80"/>
        <v>0</v>
      </c>
      <c r="AP96" s="122"/>
      <c r="AQ96" s="122"/>
      <c r="AR96" s="169">
        <f t="shared" si="81"/>
        <v>0</v>
      </c>
      <c r="AS96" s="169"/>
      <c r="AT96" s="169"/>
      <c r="AU96" s="169">
        <f t="shared" si="90"/>
        <v>0</v>
      </c>
      <c r="AV96" s="169"/>
      <c r="AW96" s="169"/>
      <c r="AX96" s="169"/>
      <c r="AY96" s="169"/>
      <c r="AZ96" s="169"/>
      <c r="BA96" s="169">
        <f t="shared" si="92"/>
        <v>0</v>
      </c>
      <c r="BB96" s="122"/>
      <c r="BC96" s="122"/>
      <c r="BD96" s="169">
        <f t="shared" si="82"/>
        <v>0</v>
      </c>
      <c r="BE96" s="122"/>
      <c r="BF96" s="122"/>
      <c r="BG96" s="169">
        <f t="shared" si="83"/>
        <v>0</v>
      </c>
      <c r="BH96" s="122"/>
      <c r="BI96" s="122"/>
      <c r="BJ96" s="169">
        <f t="shared" si="62"/>
        <v>0</v>
      </c>
      <c r="BK96" s="169"/>
      <c r="BL96" s="169"/>
      <c r="BM96" s="169"/>
      <c r="BN96" s="122"/>
      <c r="BO96" s="122"/>
      <c r="BP96" s="169">
        <f t="shared" si="84"/>
        <v>0</v>
      </c>
      <c r="BQ96" s="124">
        <f t="shared" si="65"/>
        <v>0</v>
      </c>
      <c r="BR96" s="124">
        <f t="shared" si="66"/>
        <v>0</v>
      </c>
      <c r="BS96" s="124">
        <f t="shared" si="67"/>
        <v>0</v>
      </c>
      <c r="BT96" s="122"/>
      <c r="BU96" s="122"/>
      <c r="BV96" s="169">
        <f t="shared" si="85"/>
        <v>0</v>
      </c>
      <c r="BW96" s="170">
        <f t="shared" si="98"/>
        <v>0</v>
      </c>
      <c r="BX96" s="170">
        <f t="shared" si="99"/>
        <v>0</v>
      </c>
      <c r="BY96" s="170">
        <f t="shared" si="99"/>
        <v>0</v>
      </c>
      <c r="BZ96" s="170">
        <f t="shared" si="86"/>
        <v>0</v>
      </c>
      <c r="CA96" s="170">
        <f t="shared" si="87"/>
        <v>0</v>
      </c>
      <c r="CB96" s="170">
        <f t="shared" si="88"/>
        <v>0</v>
      </c>
    </row>
    <row r="97" spans="1:80">
      <c r="A97" s="13">
        <v>88</v>
      </c>
      <c r="B97" s="14" t="s">
        <v>187</v>
      </c>
      <c r="C97" s="168"/>
      <c r="D97" s="168"/>
      <c r="E97" s="169">
        <f t="shared" si="68"/>
        <v>0</v>
      </c>
      <c r="F97" s="168"/>
      <c r="G97" s="168"/>
      <c r="H97" s="169">
        <f t="shared" si="69"/>
        <v>0</v>
      </c>
      <c r="I97" s="122"/>
      <c r="J97" s="122"/>
      <c r="K97" s="169">
        <f t="shared" si="70"/>
        <v>0</v>
      </c>
      <c r="L97" s="168"/>
      <c r="M97" s="168"/>
      <c r="N97" s="169">
        <f t="shared" si="71"/>
        <v>0</v>
      </c>
      <c r="O97" s="122"/>
      <c r="P97" s="122"/>
      <c r="Q97" s="169">
        <f t="shared" si="72"/>
        <v>0</v>
      </c>
      <c r="R97" s="168"/>
      <c r="S97" s="168">
        <v>0</v>
      </c>
      <c r="T97" s="169">
        <f t="shared" si="73"/>
        <v>0</v>
      </c>
      <c r="U97" s="122"/>
      <c r="V97" s="122"/>
      <c r="W97" s="169">
        <f t="shared" si="74"/>
        <v>0</v>
      </c>
      <c r="X97" s="122"/>
      <c r="Y97" s="122"/>
      <c r="Z97" s="169">
        <f t="shared" si="75"/>
        <v>0</v>
      </c>
      <c r="AA97" s="122"/>
      <c r="AB97" s="122"/>
      <c r="AC97" s="169">
        <f t="shared" si="76"/>
        <v>0</v>
      </c>
      <c r="AD97" s="168"/>
      <c r="AE97" s="168"/>
      <c r="AF97" s="169">
        <f t="shared" si="77"/>
        <v>0</v>
      </c>
      <c r="AG97" s="122"/>
      <c r="AH97" s="122"/>
      <c r="AI97" s="169">
        <f t="shared" si="78"/>
        <v>0</v>
      </c>
      <c r="AJ97" s="168"/>
      <c r="AK97" s="168"/>
      <c r="AL97" s="169">
        <f t="shared" si="79"/>
        <v>0</v>
      </c>
      <c r="AM97" s="122"/>
      <c r="AN97" s="122"/>
      <c r="AO97" s="169">
        <f t="shared" si="80"/>
        <v>0</v>
      </c>
      <c r="AP97" s="122"/>
      <c r="AQ97" s="122"/>
      <c r="AR97" s="169">
        <f t="shared" si="81"/>
        <v>0</v>
      </c>
      <c r="AS97" s="169"/>
      <c r="AT97" s="169"/>
      <c r="AU97" s="169">
        <f t="shared" si="90"/>
        <v>0</v>
      </c>
      <c r="AV97" s="169"/>
      <c r="AW97" s="169"/>
      <c r="AX97" s="169"/>
      <c r="AY97" s="169"/>
      <c r="AZ97" s="169"/>
      <c r="BA97" s="169">
        <f t="shared" si="92"/>
        <v>0</v>
      </c>
      <c r="BB97" s="122"/>
      <c r="BC97" s="122"/>
      <c r="BD97" s="169">
        <f t="shared" si="82"/>
        <v>0</v>
      </c>
      <c r="BE97" s="122"/>
      <c r="BF97" s="122"/>
      <c r="BG97" s="169">
        <f t="shared" si="83"/>
        <v>0</v>
      </c>
      <c r="BH97" s="122"/>
      <c r="BI97" s="122"/>
      <c r="BJ97" s="169">
        <f t="shared" si="62"/>
        <v>0</v>
      </c>
      <c r="BK97" s="169"/>
      <c r="BL97" s="169"/>
      <c r="BM97" s="169"/>
      <c r="BN97" s="122"/>
      <c r="BO97" s="122"/>
      <c r="BP97" s="169">
        <f t="shared" si="84"/>
        <v>0</v>
      </c>
      <c r="BQ97" s="124">
        <f t="shared" si="65"/>
        <v>0</v>
      </c>
      <c r="BR97" s="124">
        <f t="shared" si="66"/>
        <v>0</v>
      </c>
      <c r="BS97" s="124">
        <f t="shared" si="67"/>
        <v>0</v>
      </c>
      <c r="BT97" s="122"/>
      <c r="BU97" s="122"/>
      <c r="BV97" s="169">
        <f t="shared" si="85"/>
        <v>0</v>
      </c>
      <c r="BW97" s="170">
        <f t="shared" si="98"/>
        <v>0</v>
      </c>
      <c r="BX97" s="170">
        <f t="shared" si="99"/>
        <v>0</v>
      </c>
      <c r="BY97" s="170">
        <f t="shared" si="99"/>
        <v>0</v>
      </c>
      <c r="BZ97" s="170">
        <f t="shared" si="86"/>
        <v>0</v>
      </c>
      <c r="CA97" s="170">
        <f t="shared" si="87"/>
        <v>0</v>
      </c>
      <c r="CB97" s="170">
        <f t="shared" si="88"/>
        <v>0</v>
      </c>
    </row>
    <row r="98" spans="1:80">
      <c r="A98" s="13">
        <v>89</v>
      </c>
      <c r="B98" s="14" t="s">
        <v>188</v>
      </c>
      <c r="C98" s="168"/>
      <c r="D98" s="168"/>
      <c r="E98" s="169">
        <f t="shared" si="68"/>
        <v>0</v>
      </c>
      <c r="F98" s="168"/>
      <c r="G98" s="168"/>
      <c r="H98" s="169">
        <f t="shared" si="69"/>
        <v>0</v>
      </c>
      <c r="I98" s="122"/>
      <c r="J98" s="122"/>
      <c r="K98" s="169">
        <f t="shared" si="70"/>
        <v>0</v>
      </c>
      <c r="L98" s="168"/>
      <c r="M98" s="168"/>
      <c r="N98" s="169">
        <f t="shared" si="71"/>
        <v>0</v>
      </c>
      <c r="O98" s="122"/>
      <c r="P98" s="122"/>
      <c r="Q98" s="169">
        <f t="shared" si="72"/>
        <v>0</v>
      </c>
      <c r="R98" s="168"/>
      <c r="S98" s="168">
        <v>0</v>
      </c>
      <c r="T98" s="169">
        <f t="shared" si="73"/>
        <v>0</v>
      </c>
      <c r="U98" s="122"/>
      <c r="V98" s="122"/>
      <c r="W98" s="169">
        <f t="shared" si="74"/>
        <v>0</v>
      </c>
      <c r="X98" s="122"/>
      <c r="Y98" s="122"/>
      <c r="Z98" s="169">
        <f t="shared" si="75"/>
        <v>0</v>
      </c>
      <c r="AA98" s="122"/>
      <c r="AB98" s="122">
        <v>0</v>
      </c>
      <c r="AC98" s="169">
        <f t="shared" si="76"/>
        <v>0</v>
      </c>
      <c r="AD98" s="168"/>
      <c r="AE98" s="168"/>
      <c r="AF98" s="169">
        <f t="shared" si="77"/>
        <v>0</v>
      </c>
      <c r="AG98" s="122"/>
      <c r="AH98" s="122"/>
      <c r="AI98" s="169">
        <f t="shared" si="78"/>
        <v>0</v>
      </c>
      <c r="AJ98" s="168"/>
      <c r="AK98" s="168"/>
      <c r="AL98" s="169">
        <f t="shared" si="79"/>
        <v>0</v>
      </c>
      <c r="AM98" s="122"/>
      <c r="AN98" s="122"/>
      <c r="AO98" s="169">
        <f t="shared" si="80"/>
        <v>0</v>
      </c>
      <c r="AP98" s="122"/>
      <c r="AQ98" s="122"/>
      <c r="AR98" s="169">
        <f t="shared" si="81"/>
        <v>0</v>
      </c>
      <c r="AS98" s="169"/>
      <c r="AT98" s="169"/>
      <c r="AU98" s="169">
        <f t="shared" si="90"/>
        <v>0</v>
      </c>
      <c r="AV98" s="169"/>
      <c r="AW98" s="169"/>
      <c r="AX98" s="169"/>
      <c r="AY98" s="169"/>
      <c r="AZ98" s="169"/>
      <c r="BA98" s="169">
        <f t="shared" si="92"/>
        <v>0</v>
      </c>
      <c r="BB98" s="122"/>
      <c r="BC98" s="122"/>
      <c r="BD98" s="169">
        <f t="shared" si="82"/>
        <v>0</v>
      </c>
      <c r="BE98" s="122"/>
      <c r="BF98" s="122"/>
      <c r="BG98" s="169">
        <f t="shared" si="83"/>
        <v>0</v>
      </c>
      <c r="BH98" s="122"/>
      <c r="BI98" s="122"/>
      <c r="BJ98" s="169">
        <f t="shared" si="62"/>
        <v>0</v>
      </c>
      <c r="BK98" s="169"/>
      <c r="BL98" s="169"/>
      <c r="BM98" s="169"/>
      <c r="BN98" s="122"/>
      <c r="BO98" s="122"/>
      <c r="BP98" s="169">
        <f t="shared" si="84"/>
        <v>0</v>
      </c>
      <c r="BQ98" s="124">
        <f t="shared" si="65"/>
        <v>0</v>
      </c>
      <c r="BR98" s="124">
        <f t="shared" si="66"/>
        <v>0</v>
      </c>
      <c r="BS98" s="124">
        <f t="shared" si="67"/>
        <v>0</v>
      </c>
      <c r="BT98" s="122"/>
      <c r="BU98" s="122"/>
      <c r="BV98" s="169">
        <f t="shared" si="85"/>
        <v>0</v>
      </c>
      <c r="BW98" s="170">
        <f t="shared" si="98"/>
        <v>0</v>
      </c>
      <c r="BX98" s="170">
        <f t="shared" si="99"/>
        <v>0</v>
      </c>
      <c r="BY98" s="170">
        <f t="shared" si="99"/>
        <v>0</v>
      </c>
      <c r="BZ98" s="170">
        <f t="shared" si="86"/>
        <v>0</v>
      </c>
      <c r="CA98" s="170">
        <f t="shared" si="87"/>
        <v>0</v>
      </c>
      <c r="CB98" s="170">
        <f t="shared" si="88"/>
        <v>0</v>
      </c>
    </row>
    <row r="99" spans="1:80" s="171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0">
        <f t="shared" si="68"/>
        <v>0</v>
      </c>
      <c r="F99" s="135">
        <f>SUM(F100:F107)</f>
        <v>0</v>
      </c>
      <c r="G99" s="135">
        <f>SUM(G100:G107)</f>
        <v>0</v>
      </c>
      <c r="H99" s="160">
        <f t="shared" si="69"/>
        <v>0</v>
      </c>
      <c r="I99" s="86">
        <f>SUM(I100:I107)</f>
        <v>0</v>
      </c>
      <c r="J99" s="86">
        <f>SUM(J100:J107)</f>
        <v>0</v>
      </c>
      <c r="K99" s="160">
        <f t="shared" si="70"/>
        <v>0</v>
      </c>
      <c r="L99" s="135">
        <f>SUM(L100:L107)</f>
        <v>0</v>
      </c>
      <c r="M99" s="135">
        <f>SUM(M100:M107)</f>
        <v>0</v>
      </c>
      <c r="N99" s="160">
        <f t="shared" si="71"/>
        <v>0</v>
      </c>
      <c r="O99" s="86">
        <f>SUM(O100:O107)</f>
        <v>0</v>
      </c>
      <c r="P99" s="86">
        <f>SUM(P100:P107)</f>
        <v>0</v>
      </c>
      <c r="Q99" s="160">
        <f t="shared" si="72"/>
        <v>0</v>
      </c>
      <c r="R99" s="135">
        <f>SUM(R100:R107)</f>
        <v>0</v>
      </c>
      <c r="S99" s="135">
        <f>SUM(S100:S107)</f>
        <v>0</v>
      </c>
      <c r="T99" s="160">
        <f t="shared" si="73"/>
        <v>0</v>
      </c>
      <c r="U99" s="86">
        <f>SUM(U100:U107)</f>
        <v>0</v>
      </c>
      <c r="V99" s="86">
        <f>SUM(V100:V107)</f>
        <v>0</v>
      </c>
      <c r="W99" s="160">
        <f t="shared" si="74"/>
        <v>0</v>
      </c>
      <c r="X99" s="86">
        <f>SUM(X100:X107)</f>
        <v>0</v>
      </c>
      <c r="Y99" s="86">
        <f>SUM(Y100:Y107)</f>
        <v>0</v>
      </c>
      <c r="Z99" s="160">
        <f t="shared" si="75"/>
        <v>0</v>
      </c>
      <c r="AA99" s="86">
        <f>SUM(AA100:AA107)</f>
        <v>0</v>
      </c>
      <c r="AB99" s="86">
        <f>SUM(AB100:AB107)</f>
        <v>0</v>
      </c>
      <c r="AC99" s="160">
        <f t="shared" si="76"/>
        <v>0</v>
      </c>
      <c r="AD99" s="135">
        <f>SUM(AD100:AD107)</f>
        <v>0</v>
      </c>
      <c r="AE99" s="135">
        <f>SUM(AE100:AE107)</f>
        <v>0</v>
      </c>
      <c r="AF99" s="160">
        <f t="shared" si="77"/>
        <v>0</v>
      </c>
      <c r="AG99" s="86">
        <f>SUM(AG100:AG107)</f>
        <v>0</v>
      </c>
      <c r="AH99" s="86">
        <f>SUM(AH100:AH107)</f>
        <v>0</v>
      </c>
      <c r="AI99" s="160">
        <f t="shared" si="78"/>
        <v>0</v>
      </c>
      <c r="AJ99" s="135">
        <f>SUM(AJ100:AJ107)</f>
        <v>0</v>
      </c>
      <c r="AK99" s="135">
        <f>SUM(AK100:AK107)</f>
        <v>0</v>
      </c>
      <c r="AL99" s="160">
        <f t="shared" si="79"/>
        <v>0</v>
      </c>
      <c r="AM99" s="86">
        <f>SUM(AM100:AM107)</f>
        <v>0</v>
      </c>
      <c r="AN99" s="86">
        <f>SUM(AN100:AN107)</f>
        <v>0</v>
      </c>
      <c r="AO99" s="160">
        <f t="shared" si="80"/>
        <v>0</v>
      </c>
      <c r="AP99" s="86">
        <f>SUM(AP100:AP107)</f>
        <v>0</v>
      </c>
      <c r="AQ99" s="86"/>
      <c r="AR99" s="160">
        <f t="shared" si="81"/>
        <v>0</v>
      </c>
      <c r="AS99" s="160"/>
      <c r="AT99" s="160"/>
      <c r="AU99" s="160">
        <f t="shared" si="90"/>
        <v>0</v>
      </c>
      <c r="AV99" s="160"/>
      <c r="AW99" s="160"/>
      <c r="AX99" s="160"/>
      <c r="AY99" s="160"/>
      <c r="AZ99" s="160"/>
      <c r="BA99" s="160">
        <f t="shared" si="92"/>
        <v>0</v>
      </c>
      <c r="BB99" s="86">
        <f>SUM(BB100:BB107)</f>
        <v>0</v>
      </c>
      <c r="BC99" s="86">
        <f>SUM(BC100:BC107)</f>
        <v>0</v>
      </c>
      <c r="BD99" s="160">
        <f t="shared" si="82"/>
        <v>0</v>
      </c>
      <c r="BE99" s="86">
        <f>SUM(BE100:BE107)</f>
        <v>0</v>
      </c>
      <c r="BF99" s="86">
        <f>SUM(BF100:BF107)</f>
        <v>0</v>
      </c>
      <c r="BG99" s="160">
        <f t="shared" si="83"/>
        <v>0</v>
      </c>
      <c r="BH99" s="86">
        <f>SUM(BH100:BH107)</f>
        <v>0</v>
      </c>
      <c r="BI99" s="86">
        <f>SUM(BI100:BI107)</f>
        <v>0</v>
      </c>
      <c r="BJ99" s="160">
        <f t="shared" si="62"/>
        <v>0</v>
      </c>
      <c r="BK99" s="160"/>
      <c r="BL99" s="160"/>
      <c r="BM99" s="160"/>
      <c r="BN99" s="86">
        <f>SUM(BN100:BN107)</f>
        <v>0</v>
      </c>
      <c r="BO99" s="86">
        <f>SUM(BO100:BO107)</f>
        <v>0</v>
      </c>
      <c r="BP99" s="160">
        <f t="shared" si="84"/>
        <v>0</v>
      </c>
      <c r="BQ99" s="88">
        <f t="shared" si="65"/>
        <v>0</v>
      </c>
      <c r="BR99" s="88">
        <f t="shared" si="66"/>
        <v>0</v>
      </c>
      <c r="BS99" s="88">
        <f t="shared" si="67"/>
        <v>0</v>
      </c>
      <c r="BT99" s="86">
        <f>SUM(BT100:BT107)</f>
        <v>0</v>
      </c>
      <c r="BU99" s="86">
        <f>SUM(BU100:BU107)</f>
        <v>0</v>
      </c>
      <c r="BV99" s="160">
        <f t="shared" si="85"/>
        <v>0</v>
      </c>
      <c r="BW99" s="88">
        <f t="shared" si="98"/>
        <v>0</v>
      </c>
      <c r="BX99" s="88">
        <f>SUM(BU99)</f>
        <v>0</v>
      </c>
      <c r="BY99" s="88">
        <f>SUM(BV99)</f>
        <v>0</v>
      </c>
      <c r="BZ99" s="88">
        <f t="shared" si="86"/>
        <v>0</v>
      </c>
      <c r="CA99" s="88">
        <f t="shared" si="87"/>
        <v>0</v>
      </c>
      <c r="CB99" s="88">
        <f t="shared" si="88"/>
        <v>0</v>
      </c>
    </row>
    <row r="100" spans="1:80">
      <c r="A100" s="13">
        <v>91</v>
      </c>
      <c r="B100" s="14" t="s">
        <v>189</v>
      </c>
      <c r="C100" s="168"/>
      <c r="D100" s="168"/>
      <c r="E100" s="169">
        <f t="shared" si="68"/>
        <v>0</v>
      </c>
      <c r="F100" s="168"/>
      <c r="G100" s="168"/>
      <c r="H100" s="169">
        <f t="shared" si="69"/>
        <v>0</v>
      </c>
      <c r="I100" s="122"/>
      <c r="J100" s="122">
        <v>0</v>
      </c>
      <c r="K100" s="169">
        <f t="shared" si="70"/>
        <v>0</v>
      </c>
      <c r="L100" s="168"/>
      <c r="M100" s="168"/>
      <c r="N100" s="169">
        <f t="shared" si="71"/>
        <v>0</v>
      </c>
      <c r="O100" s="122"/>
      <c r="P100" s="122"/>
      <c r="Q100" s="169">
        <f t="shared" si="72"/>
        <v>0</v>
      </c>
      <c r="R100" s="168"/>
      <c r="S100" s="168"/>
      <c r="T100" s="169">
        <f t="shared" si="73"/>
        <v>0</v>
      </c>
      <c r="U100" s="122"/>
      <c r="V100" s="122"/>
      <c r="W100" s="169">
        <f t="shared" si="74"/>
        <v>0</v>
      </c>
      <c r="X100" s="122"/>
      <c r="Y100" s="122"/>
      <c r="Z100" s="169">
        <f t="shared" si="75"/>
        <v>0</v>
      </c>
      <c r="AA100" s="122"/>
      <c r="AB100" s="122"/>
      <c r="AC100" s="169">
        <f t="shared" si="76"/>
        <v>0</v>
      </c>
      <c r="AD100" s="168"/>
      <c r="AE100" s="168"/>
      <c r="AF100" s="169">
        <f t="shared" si="77"/>
        <v>0</v>
      </c>
      <c r="AG100" s="122"/>
      <c r="AH100" s="122"/>
      <c r="AI100" s="169">
        <f t="shared" si="78"/>
        <v>0</v>
      </c>
      <c r="AJ100" s="168"/>
      <c r="AK100" s="168"/>
      <c r="AL100" s="169">
        <f t="shared" si="79"/>
        <v>0</v>
      </c>
      <c r="AM100" s="122"/>
      <c r="AN100" s="122"/>
      <c r="AO100" s="169">
        <f t="shared" si="80"/>
        <v>0</v>
      </c>
      <c r="AP100" s="122"/>
      <c r="AQ100" s="122"/>
      <c r="AR100" s="169">
        <f t="shared" si="81"/>
        <v>0</v>
      </c>
      <c r="AS100" s="169"/>
      <c r="AT100" s="169"/>
      <c r="AU100" s="169">
        <f t="shared" si="90"/>
        <v>0</v>
      </c>
      <c r="AV100" s="169"/>
      <c r="AW100" s="169"/>
      <c r="AX100" s="169"/>
      <c r="AY100" s="169"/>
      <c r="AZ100" s="169"/>
      <c r="BA100" s="169">
        <f t="shared" si="92"/>
        <v>0</v>
      </c>
      <c r="BB100" s="122"/>
      <c r="BC100" s="122"/>
      <c r="BD100" s="169">
        <f t="shared" si="82"/>
        <v>0</v>
      </c>
      <c r="BE100" s="122"/>
      <c r="BF100" s="122"/>
      <c r="BG100" s="169">
        <f t="shared" si="83"/>
        <v>0</v>
      </c>
      <c r="BH100" s="122"/>
      <c r="BI100" s="122"/>
      <c r="BJ100" s="169">
        <f t="shared" si="62"/>
        <v>0</v>
      </c>
      <c r="BK100" s="169"/>
      <c r="BL100" s="169"/>
      <c r="BM100" s="169"/>
      <c r="BN100" s="122"/>
      <c r="BO100" s="122"/>
      <c r="BP100" s="169">
        <f t="shared" si="84"/>
        <v>0</v>
      </c>
      <c r="BQ100" s="124">
        <f t="shared" si="65"/>
        <v>0</v>
      </c>
      <c r="BR100" s="124">
        <f t="shared" si="66"/>
        <v>0</v>
      </c>
      <c r="BS100" s="124">
        <f t="shared" si="67"/>
        <v>0</v>
      </c>
      <c r="BT100" s="122"/>
      <c r="BU100" s="122"/>
      <c r="BV100" s="169">
        <f t="shared" si="85"/>
        <v>0</v>
      </c>
      <c r="BW100" s="170">
        <f t="shared" si="98"/>
        <v>0</v>
      </c>
      <c r="BX100" s="170">
        <f t="shared" ref="BX100:BY103" si="100">SUM(BU100)</f>
        <v>0</v>
      </c>
      <c r="BY100" s="170">
        <f t="shared" si="100"/>
        <v>0</v>
      </c>
      <c r="BZ100" s="170">
        <f t="shared" si="86"/>
        <v>0</v>
      </c>
      <c r="CA100" s="170">
        <f t="shared" si="87"/>
        <v>0</v>
      </c>
      <c r="CB100" s="170">
        <f t="shared" si="88"/>
        <v>0</v>
      </c>
    </row>
    <row r="101" spans="1:80">
      <c r="A101" s="13">
        <v>92</v>
      </c>
      <c r="B101" s="14" t="s">
        <v>190</v>
      </c>
      <c r="C101" s="168"/>
      <c r="D101" s="168"/>
      <c r="E101" s="169">
        <f t="shared" si="68"/>
        <v>0</v>
      </c>
      <c r="F101" s="168"/>
      <c r="G101" s="168"/>
      <c r="H101" s="169">
        <f t="shared" si="69"/>
        <v>0</v>
      </c>
      <c r="I101" s="122"/>
      <c r="J101" s="122"/>
      <c r="K101" s="169">
        <f t="shared" si="70"/>
        <v>0</v>
      </c>
      <c r="L101" s="168"/>
      <c r="M101" s="168"/>
      <c r="N101" s="169">
        <f t="shared" si="71"/>
        <v>0</v>
      </c>
      <c r="O101" s="122"/>
      <c r="P101" s="122"/>
      <c r="Q101" s="169">
        <f t="shared" si="72"/>
        <v>0</v>
      </c>
      <c r="R101" s="168"/>
      <c r="S101" s="168">
        <v>0</v>
      </c>
      <c r="T101" s="169">
        <f t="shared" si="73"/>
        <v>0</v>
      </c>
      <c r="U101" s="122"/>
      <c r="V101" s="122"/>
      <c r="W101" s="169">
        <f t="shared" si="74"/>
        <v>0</v>
      </c>
      <c r="X101" s="122"/>
      <c r="Y101" s="122"/>
      <c r="Z101" s="169">
        <f t="shared" si="75"/>
        <v>0</v>
      </c>
      <c r="AA101" s="122"/>
      <c r="AB101" s="122"/>
      <c r="AC101" s="169">
        <f t="shared" si="76"/>
        <v>0</v>
      </c>
      <c r="AD101" s="168"/>
      <c r="AE101" s="168"/>
      <c r="AF101" s="169">
        <f t="shared" si="77"/>
        <v>0</v>
      </c>
      <c r="AG101" s="122"/>
      <c r="AH101" s="122"/>
      <c r="AI101" s="169">
        <f t="shared" si="78"/>
        <v>0</v>
      </c>
      <c r="AJ101" s="168"/>
      <c r="AK101" s="168"/>
      <c r="AL101" s="169">
        <f t="shared" si="79"/>
        <v>0</v>
      </c>
      <c r="AM101" s="122"/>
      <c r="AN101" s="122"/>
      <c r="AO101" s="169">
        <f t="shared" si="80"/>
        <v>0</v>
      </c>
      <c r="AP101" s="122"/>
      <c r="AQ101" s="122"/>
      <c r="AR101" s="169">
        <f t="shared" si="81"/>
        <v>0</v>
      </c>
      <c r="AS101" s="169"/>
      <c r="AT101" s="169"/>
      <c r="AU101" s="169">
        <f t="shared" si="90"/>
        <v>0</v>
      </c>
      <c r="AV101" s="169"/>
      <c r="AW101" s="169"/>
      <c r="AX101" s="169"/>
      <c r="AY101" s="169"/>
      <c r="AZ101" s="169"/>
      <c r="BA101" s="169">
        <f t="shared" si="92"/>
        <v>0</v>
      </c>
      <c r="BB101" s="122"/>
      <c r="BC101" s="122"/>
      <c r="BD101" s="169">
        <f t="shared" si="82"/>
        <v>0</v>
      </c>
      <c r="BE101" s="122"/>
      <c r="BF101" s="122"/>
      <c r="BG101" s="169">
        <f t="shared" si="83"/>
        <v>0</v>
      </c>
      <c r="BH101" s="122"/>
      <c r="BI101" s="122"/>
      <c r="BJ101" s="169">
        <f t="shared" si="62"/>
        <v>0</v>
      </c>
      <c r="BK101" s="169"/>
      <c r="BL101" s="169"/>
      <c r="BM101" s="169"/>
      <c r="BN101" s="122"/>
      <c r="BO101" s="122"/>
      <c r="BP101" s="169">
        <f t="shared" si="84"/>
        <v>0</v>
      </c>
      <c r="BQ101" s="124">
        <f t="shared" si="65"/>
        <v>0</v>
      </c>
      <c r="BR101" s="124">
        <f t="shared" si="66"/>
        <v>0</v>
      </c>
      <c r="BS101" s="124">
        <f t="shared" si="67"/>
        <v>0</v>
      </c>
      <c r="BT101" s="122"/>
      <c r="BU101" s="122"/>
      <c r="BV101" s="169">
        <f t="shared" si="85"/>
        <v>0</v>
      </c>
      <c r="BW101" s="170">
        <f t="shared" si="98"/>
        <v>0</v>
      </c>
      <c r="BX101" s="170">
        <f t="shared" si="100"/>
        <v>0</v>
      </c>
      <c r="BY101" s="170">
        <f t="shared" si="100"/>
        <v>0</v>
      </c>
      <c r="BZ101" s="170">
        <f t="shared" si="86"/>
        <v>0</v>
      </c>
      <c r="CA101" s="170">
        <f t="shared" si="87"/>
        <v>0</v>
      </c>
      <c r="CB101" s="170">
        <f t="shared" si="88"/>
        <v>0</v>
      </c>
    </row>
    <row r="102" spans="1:80">
      <c r="A102" s="13">
        <v>93</v>
      </c>
      <c r="B102" s="14" t="s">
        <v>191</v>
      </c>
      <c r="C102" s="168"/>
      <c r="D102" s="168"/>
      <c r="E102" s="169">
        <f t="shared" si="68"/>
        <v>0</v>
      </c>
      <c r="F102" s="168"/>
      <c r="G102" s="168"/>
      <c r="H102" s="169">
        <f t="shared" si="69"/>
        <v>0</v>
      </c>
      <c r="I102" s="122"/>
      <c r="J102" s="122"/>
      <c r="K102" s="169">
        <f t="shared" si="70"/>
        <v>0</v>
      </c>
      <c r="L102" s="168"/>
      <c r="M102" s="168"/>
      <c r="N102" s="169">
        <f t="shared" si="71"/>
        <v>0</v>
      </c>
      <c r="O102" s="122"/>
      <c r="P102" s="122"/>
      <c r="Q102" s="169">
        <f t="shared" si="72"/>
        <v>0</v>
      </c>
      <c r="R102" s="168"/>
      <c r="S102" s="168">
        <v>0</v>
      </c>
      <c r="T102" s="169">
        <f t="shared" si="73"/>
        <v>0</v>
      </c>
      <c r="U102" s="122"/>
      <c r="V102" s="122"/>
      <c r="W102" s="169">
        <f t="shared" si="74"/>
        <v>0</v>
      </c>
      <c r="X102" s="122"/>
      <c r="Y102" s="122"/>
      <c r="Z102" s="169">
        <f t="shared" si="75"/>
        <v>0</v>
      </c>
      <c r="AA102" s="122"/>
      <c r="AB102" s="122"/>
      <c r="AC102" s="169">
        <f t="shared" si="76"/>
        <v>0</v>
      </c>
      <c r="AD102" s="168"/>
      <c r="AE102" s="168"/>
      <c r="AF102" s="169">
        <f t="shared" si="77"/>
        <v>0</v>
      </c>
      <c r="AG102" s="122"/>
      <c r="AH102" s="122"/>
      <c r="AI102" s="169">
        <f t="shared" si="78"/>
        <v>0</v>
      </c>
      <c r="AJ102" s="168"/>
      <c r="AK102" s="168"/>
      <c r="AL102" s="169">
        <f t="shared" si="79"/>
        <v>0</v>
      </c>
      <c r="AM102" s="122"/>
      <c r="AN102" s="122"/>
      <c r="AO102" s="169">
        <f t="shared" si="80"/>
        <v>0</v>
      </c>
      <c r="AP102" s="122"/>
      <c r="AQ102" s="122"/>
      <c r="AR102" s="169">
        <f t="shared" si="81"/>
        <v>0</v>
      </c>
      <c r="AS102" s="169"/>
      <c r="AT102" s="169"/>
      <c r="AU102" s="169">
        <f t="shared" si="90"/>
        <v>0</v>
      </c>
      <c r="AV102" s="169"/>
      <c r="AW102" s="169"/>
      <c r="AX102" s="169"/>
      <c r="AY102" s="169"/>
      <c r="AZ102" s="169"/>
      <c r="BA102" s="169">
        <f t="shared" si="92"/>
        <v>0</v>
      </c>
      <c r="BB102" s="122"/>
      <c r="BC102" s="122"/>
      <c r="BD102" s="169">
        <f t="shared" si="82"/>
        <v>0</v>
      </c>
      <c r="BE102" s="122"/>
      <c r="BF102" s="122"/>
      <c r="BG102" s="169">
        <f t="shared" si="83"/>
        <v>0</v>
      </c>
      <c r="BH102" s="122"/>
      <c r="BI102" s="122"/>
      <c r="BJ102" s="169">
        <f t="shared" si="62"/>
        <v>0</v>
      </c>
      <c r="BK102" s="169"/>
      <c r="BL102" s="169"/>
      <c r="BM102" s="169"/>
      <c r="BN102" s="122"/>
      <c r="BO102" s="122"/>
      <c r="BP102" s="169">
        <f t="shared" si="84"/>
        <v>0</v>
      </c>
      <c r="BQ102" s="124">
        <f t="shared" si="65"/>
        <v>0</v>
      </c>
      <c r="BR102" s="124">
        <f t="shared" si="66"/>
        <v>0</v>
      </c>
      <c r="BS102" s="124">
        <f t="shared" si="67"/>
        <v>0</v>
      </c>
      <c r="BT102" s="122"/>
      <c r="BU102" s="122"/>
      <c r="BV102" s="169">
        <f t="shared" si="85"/>
        <v>0</v>
      </c>
      <c r="BW102" s="170">
        <f t="shared" si="98"/>
        <v>0</v>
      </c>
      <c r="BX102" s="170">
        <f t="shared" si="100"/>
        <v>0</v>
      </c>
      <c r="BY102" s="170">
        <f t="shared" si="100"/>
        <v>0</v>
      </c>
      <c r="BZ102" s="170">
        <f t="shared" si="86"/>
        <v>0</v>
      </c>
      <c r="CA102" s="170">
        <f t="shared" si="87"/>
        <v>0</v>
      </c>
      <c r="CB102" s="170">
        <f t="shared" si="88"/>
        <v>0</v>
      </c>
    </row>
    <row r="103" spans="1:80">
      <c r="A103" s="13">
        <v>94</v>
      </c>
      <c r="B103" s="14" t="s">
        <v>192</v>
      </c>
      <c r="C103" s="168"/>
      <c r="D103" s="168"/>
      <c r="E103" s="169">
        <f t="shared" si="68"/>
        <v>0</v>
      </c>
      <c r="F103" s="168"/>
      <c r="G103" s="168"/>
      <c r="H103" s="169">
        <f t="shared" si="69"/>
        <v>0</v>
      </c>
      <c r="I103" s="122"/>
      <c r="J103" s="122"/>
      <c r="K103" s="169">
        <f t="shared" si="70"/>
        <v>0</v>
      </c>
      <c r="L103" s="168"/>
      <c r="M103" s="168"/>
      <c r="N103" s="169">
        <f t="shared" si="71"/>
        <v>0</v>
      </c>
      <c r="O103" s="122"/>
      <c r="P103" s="122"/>
      <c r="Q103" s="169">
        <f t="shared" si="72"/>
        <v>0</v>
      </c>
      <c r="R103" s="168"/>
      <c r="S103" s="168">
        <v>0</v>
      </c>
      <c r="T103" s="169">
        <f t="shared" si="73"/>
        <v>0</v>
      </c>
      <c r="U103" s="122"/>
      <c r="V103" s="122"/>
      <c r="W103" s="169">
        <f t="shared" si="74"/>
        <v>0</v>
      </c>
      <c r="X103" s="122"/>
      <c r="Y103" s="122">
        <v>0</v>
      </c>
      <c r="Z103" s="169">
        <f t="shared" si="75"/>
        <v>0</v>
      </c>
      <c r="AA103" s="122"/>
      <c r="AB103" s="122"/>
      <c r="AC103" s="169">
        <f t="shared" si="76"/>
        <v>0</v>
      </c>
      <c r="AD103" s="168"/>
      <c r="AE103" s="168"/>
      <c r="AF103" s="169">
        <f t="shared" si="77"/>
        <v>0</v>
      </c>
      <c r="AG103" s="122"/>
      <c r="AH103" s="122"/>
      <c r="AI103" s="169">
        <f t="shared" si="78"/>
        <v>0</v>
      </c>
      <c r="AJ103" s="168"/>
      <c r="AK103" s="168"/>
      <c r="AL103" s="169">
        <f t="shared" si="79"/>
        <v>0</v>
      </c>
      <c r="AM103" s="122"/>
      <c r="AN103" s="122"/>
      <c r="AO103" s="169">
        <f t="shared" si="80"/>
        <v>0</v>
      </c>
      <c r="AP103" s="122"/>
      <c r="AQ103" s="122"/>
      <c r="AR103" s="169">
        <f t="shared" si="81"/>
        <v>0</v>
      </c>
      <c r="AS103" s="169"/>
      <c r="AT103" s="169"/>
      <c r="AU103" s="169">
        <f t="shared" si="90"/>
        <v>0</v>
      </c>
      <c r="AV103" s="169"/>
      <c r="AW103" s="169"/>
      <c r="AX103" s="169"/>
      <c r="AY103" s="169"/>
      <c r="AZ103" s="169"/>
      <c r="BA103" s="169">
        <f t="shared" si="92"/>
        <v>0</v>
      </c>
      <c r="BB103" s="122"/>
      <c r="BC103" s="122"/>
      <c r="BD103" s="169">
        <f t="shared" si="82"/>
        <v>0</v>
      </c>
      <c r="BE103" s="122"/>
      <c r="BF103" s="122"/>
      <c r="BG103" s="169">
        <f t="shared" si="83"/>
        <v>0</v>
      </c>
      <c r="BH103" s="122"/>
      <c r="BI103" s="122"/>
      <c r="BJ103" s="169">
        <f t="shared" si="62"/>
        <v>0</v>
      </c>
      <c r="BK103" s="169"/>
      <c r="BL103" s="169"/>
      <c r="BM103" s="169"/>
      <c r="BN103" s="122"/>
      <c r="BO103" s="122"/>
      <c r="BP103" s="169">
        <f t="shared" si="84"/>
        <v>0</v>
      </c>
      <c r="BQ103" s="124">
        <f t="shared" si="65"/>
        <v>0</v>
      </c>
      <c r="BR103" s="124">
        <f t="shared" si="66"/>
        <v>0</v>
      </c>
      <c r="BS103" s="124">
        <f t="shared" si="67"/>
        <v>0</v>
      </c>
      <c r="BT103" s="122"/>
      <c r="BU103" s="122"/>
      <c r="BV103" s="169">
        <f t="shared" si="85"/>
        <v>0</v>
      </c>
      <c r="BW103" s="170">
        <f t="shared" si="98"/>
        <v>0</v>
      </c>
      <c r="BX103" s="170">
        <f t="shared" si="100"/>
        <v>0</v>
      </c>
      <c r="BY103" s="170">
        <f t="shared" si="100"/>
        <v>0</v>
      </c>
      <c r="BZ103" s="170">
        <f t="shared" si="86"/>
        <v>0</v>
      </c>
      <c r="CA103" s="170">
        <f t="shared" si="87"/>
        <v>0</v>
      </c>
      <c r="CB103" s="170">
        <f t="shared" si="88"/>
        <v>0</v>
      </c>
    </row>
    <row r="104" spans="1:80">
      <c r="A104" s="13">
        <v>95</v>
      </c>
      <c r="B104" s="14" t="s">
        <v>193</v>
      </c>
      <c r="C104" s="168"/>
      <c r="D104" s="168"/>
      <c r="E104" s="169">
        <f t="shared" si="68"/>
        <v>0</v>
      </c>
      <c r="F104" s="168"/>
      <c r="G104" s="168"/>
      <c r="H104" s="169">
        <f t="shared" si="69"/>
        <v>0</v>
      </c>
      <c r="I104" s="122"/>
      <c r="J104" s="122"/>
      <c r="K104" s="169">
        <f t="shared" si="70"/>
        <v>0</v>
      </c>
      <c r="L104" s="168"/>
      <c r="M104" s="168"/>
      <c r="N104" s="169">
        <f t="shared" si="71"/>
        <v>0</v>
      </c>
      <c r="O104" s="122"/>
      <c r="P104" s="122"/>
      <c r="Q104" s="169">
        <f t="shared" si="72"/>
        <v>0</v>
      </c>
      <c r="R104" s="168"/>
      <c r="S104" s="168"/>
      <c r="T104" s="169">
        <f t="shared" si="73"/>
        <v>0</v>
      </c>
      <c r="U104" s="122"/>
      <c r="V104" s="122"/>
      <c r="W104" s="169">
        <f t="shared" si="74"/>
        <v>0</v>
      </c>
      <c r="X104" s="122"/>
      <c r="Y104" s="122"/>
      <c r="Z104" s="169">
        <f t="shared" si="75"/>
        <v>0</v>
      </c>
      <c r="AA104" s="122"/>
      <c r="AB104" s="122"/>
      <c r="AC104" s="169">
        <f t="shared" si="76"/>
        <v>0</v>
      </c>
      <c r="AD104" s="168"/>
      <c r="AE104" s="168"/>
      <c r="AF104" s="169">
        <f t="shared" si="77"/>
        <v>0</v>
      </c>
      <c r="AG104" s="122"/>
      <c r="AH104" s="122"/>
      <c r="AI104" s="169">
        <f t="shared" si="78"/>
        <v>0</v>
      </c>
      <c r="AJ104" s="168"/>
      <c r="AK104" s="168"/>
      <c r="AL104" s="169">
        <f t="shared" si="79"/>
        <v>0</v>
      </c>
      <c r="AM104" s="122"/>
      <c r="AN104" s="122"/>
      <c r="AO104" s="169">
        <f t="shared" si="80"/>
        <v>0</v>
      </c>
      <c r="AP104" s="122"/>
      <c r="AQ104" s="122"/>
      <c r="AR104" s="169">
        <f t="shared" si="81"/>
        <v>0</v>
      </c>
      <c r="AS104" s="169"/>
      <c r="AT104" s="169"/>
      <c r="AU104" s="169">
        <f t="shared" si="90"/>
        <v>0</v>
      </c>
      <c r="AV104" s="169"/>
      <c r="AW104" s="169"/>
      <c r="AX104" s="169"/>
      <c r="AY104" s="169"/>
      <c r="AZ104" s="169"/>
      <c r="BA104" s="169">
        <f t="shared" si="92"/>
        <v>0</v>
      </c>
      <c r="BB104" s="122"/>
      <c r="BC104" s="122"/>
      <c r="BD104" s="169">
        <f t="shared" si="82"/>
        <v>0</v>
      </c>
      <c r="BE104" s="122"/>
      <c r="BF104" s="122"/>
      <c r="BG104" s="169">
        <f t="shared" si="83"/>
        <v>0</v>
      </c>
      <c r="BH104" s="122"/>
      <c r="BI104" s="122"/>
      <c r="BJ104" s="169">
        <f t="shared" si="62"/>
        <v>0</v>
      </c>
      <c r="BK104" s="169"/>
      <c r="BL104" s="169"/>
      <c r="BM104" s="169"/>
      <c r="BN104" s="122"/>
      <c r="BO104" s="122"/>
      <c r="BP104" s="169">
        <f t="shared" si="84"/>
        <v>0</v>
      </c>
      <c r="BQ104" s="124">
        <f t="shared" si="65"/>
        <v>0</v>
      </c>
      <c r="BR104" s="124">
        <f t="shared" si="66"/>
        <v>0</v>
      </c>
      <c r="BS104" s="124">
        <f t="shared" si="67"/>
        <v>0</v>
      </c>
      <c r="BT104" s="122"/>
      <c r="BU104" s="122"/>
      <c r="BV104" s="169">
        <f t="shared" si="85"/>
        <v>0</v>
      </c>
      <c r="BW104" s="170">
        <f t="shared" ref="BW104:BY107" si="101">SUM(BT104)</f>
        <v>0</v>
      </c>
      <c r="BX104" s="170">
        <f t="shared" si="101"/>
        <v>0</v>
      </c>
      <c r="BY104" s="170">
        <f t="shared" si="101"/>
        <v>0</v>
      </c>
      <c r="BZ104" s="170">
        <f t="shared" si="86"/>
        <v>0</v>
      </c>
      <c r="CA104" s="170">
        <f t="shared" si="87"/>
        <v>0</v>
      </c>
      <c r="CB104" s="170">
        <f t="shared" si="88"/>
        <v>0</v>
      </c>
    </row>
    <row r="105" spans="1:80">
      <c r="A105" s="13">
        <v>96</v>
      </c>
      <c r="B105" s="14" t="s">
        <v>194</v>
      </c>
      <c r="C105" s="168"/>
      <c r="D105" s="168"/>
      <c r="E105" s="169">
        <f t="shared" si="68"/>
        <v>0</v>
      </c>
      <c r="F105" s="168"/>
      <c r="G105" s="168"/>
      <c r="H105" s="169">
        <f t="shared" si="69"/>
        <v>0</v>
      </c>
      <c r="I105" s="122"/>
      <c r="J105" s="122"/>
      <c r="K105" s="169">
        <f t="shared" si="70"/>
        <v>0</v>
      </c>
      <c r="L105" s="168"/>
      <c r="M105" s="168"/>
      <c r="N105" s="169">
        <f t="shared" si="71"/>
        <v>0</v>
      </c>
      <c r="O105" s="122"/>
      <c r="P105" s="122"/>
      <c r="Q105" s="169">
        <f t="shared" si="72"/>
        <v>0</v>
      </c>
      <c r="R105" s="168"/>
      <c r="S105" s="168"/>
      <c r="T105" s="169">
        <f t="shared" si="73"/>
        <v>0</v>
      </c>
      <c r="U105" s="122"/>
      <c r="V105" s="122"/>
      <c r="W105" s="169">
        <f t="shared" si="74"/>
        <v>0</v>
      </c>
      <c r="X105" s="122"/>
      <c r="Y105" s="122"/>
      <c r="Z105" s="169">
        <f t="shared" si="75"/>
        <v>0</v>
      </c>
      <c r="AA105" s="122"/>
      <c r="AB105" s="122"/>
      <c r="AC105" s="169">
        <f t="shared" si="76"/>
        <v>0</v>
      </c>
      <c r="AD105" s="168"/>
      <c r="AE105" s="168"/>
      <c r="AF105" s="169">
        <f t="shared" si="77"/>
        <v>0</v>
      </c>
      <c r="AG105" s="122"/>
      <c r="AH105" s="122"/>
      <c r="AI105" s="169">
        <f t="shared" si="78"/>
        <v>0</v>
      </c>
      <c r="AJ105" s="168"/>
      <c r="AK105" s="168"/>
      <c r="AL105" s="169">
        <f t="shared" si="79"/>
        <v>0</v>
      </c>
      <c r="AM105" s="122"/>
      <c r="AN105" s="122"/>
      <c r="AO105" s="169">
        <f t="shared" si="80"/>
        <v>0</v>
      </c>
      <c r="AP105" s="122"/>
      <c r="AQ105" s="122"/>
      <c r="AR105" s="169">
        <f t="shared" si="81"/>
        <v>0</v>
      </c>
      <c r="AS105" s="169"/>
      <c r="AT105" s="169"/>
      <c r="AU105" s="169">
        <f t="shared" si="90"/>
        <v>0</v>
      </c>
      <c r="AV105" s="169"/>
      <c r="AW105" s="169"/>
      <c r="AX105" s="169"/>
      <c r="AY105" s="169"/>
      <c r="AZ105" s="169"/>
      <c r="BA105" s="169">
        <f t="shared" si="92"/>
        <v>0</v>
      </c>
      <c r="BB105" s="122"/>
      <c r="BC105" s="122"/>
      <c r="BD105" s="169">
        <f t="shared" si="82"/>
        <v>0</v>
      </c>
      <c r="BE105" s="122"/>
      <c r="BF105" s="122"/>
      <c r="BG105" s="169">
        <f t="shared" si="83"/>
        <v>0</v>
      </c>
      <c r="BH105" s="122"/>
      <c r="BI105" s="122"/>
      <c r="BJ105" s="169">
        <f t="shared" si="62"/>
        <v>0</v>
      </c>
      <c r="BK105" s="169"/>
      <c r="BL105" s="169"/>
      <c r="BM105" s="169"/>
      <c r="BN105" s="122"/>
      <c r="BO105" s="122"/>
      <c r="BP105" s="169">
        <f t="shared" si="84"/>
        <v>0</v>
      </c>
      <c r="BQ105" s="124">
        <f t="shared" si="65"/>
        <v>0</v>
      </c>
      <c r="BR105" s="124">
        <f t="shared" si="66"/>
        <v>0</v>
      </c>
      <c r="BS105" s="124">
        <f t="shared" si="67"/>
        <v>0</v>
      </c>
      <c r="BT105" s="122"/>
      <c r="BU105" s="122"/>
      <c r="BV105" s="169">
        <f t="shared" si="85"/>
        <v>0</v>
      </c>
      <c r="BW105" s="170">
        <f t="shared" si="101"/>
        <v>0</v>
      </c>
      <c r="BX105" s="170">
        <f t="shared" si="101"/>
        <v>0</v>
      </c>
      <c r="BY105" s="170">
        <f t="shared" si="101"/>
        <v>0</v>
      </c>
      <c r="BZ105" s="170">
        <f t="shared" si="86"/>
        <v>0</v>
      </c>
      <c r="CA105" s="170">
        <f t="shared" si="87"/>
        <v>0</v>
      </c>
      <c r="CB105" s="170">
        <f t="shared" si="88"/>
        <v>0</v>
      </c>
    </row>
    <row r="106" spans="1:80">
      <c r="A106" s="13">
        <v>97</v>
      </c>
      <c r="B106" s="14" t="s">
        <v>195</v>
      </c>
      <c r="C106" s="168"/>
      <c r="D106" s="168"/>
      <c r="E106" s="169">
        <f t="shared" si="68"/>
        <v>0</v>
      </c>
      <c r="F106" s="168"/>
      <c r="G106" s="168"/>
      <c r="H106" s="169">
        <f t="shared" si="69"/>
        <v>0</v>
      </c>
      <c r="I106" s="122"/>
      <c r="J106" s="122"/>
      <c r="K106" s="169">
        <f t="shared" si="70"/>
        <v>0</v>
      </c>
      <c r="L106" s="168"/>
      <c r="M106" s="168"/>
      <c r="N106" s="169">
        <f t="shared" si="71"/>
        <v>0</v>
      </c>
      <c r="O106" s="122"/>
      <c r="P106" s="122"/>
      <c r="Q106" s="169">
        <f t="shared" si="72"/>
        <v>0</v>
      </c>
      <c r="R106" s="168"/>
      <c r="S106" s="168"/>
      <c r="T106" s="169">
        <f t="shared" si="73"/>
        <v>0</v>
      </c>
      <c r="U106" s="122"/>
      <c r="V106" s="122"/>
      <c r="W106" s="169">
        <f t="shared" si="74"/>
        <v>0</v>
      </c>
      <c r="X106" s="122"/>
      <c r="Y106" s="122"/>
      <c r="Z106" s="169">
        <f t="shared" si="75"/>
        <v>0</v>
      </c>
      <c r="AA106" s="122"/>
      <c r="AB106" s="122"/>
      <c r="AC106" s="169">
        <f t="shared" si="76"/>
        <v>0</v>
      </c>
      <c r="AD106" s="168"/>
      <c r="AE106" s="168"/>
      <c r="AF106" s="169">
        <f t="shared" si="77"/>
        <v>0</v>
      </c>
      <c r="AG106" s="122"/>
      <c r="AH106" s="122"/>
      <c r="AI106" s="169">
        <f t="shared" si="78"/>
        <v>0</v>
      </c>
      <c r="AJ106" s="168"/>
      <c r="AK106" s="168"/>
      <c r="AL106" s="169">
        <f t="shared" si="79"/>
        <v>0</v>
      </c>
      <c r="AM106" s="122"/>
      <c r="AN106" s="122"/>
      <c r="AO106" s="169">
        <f t="shared" si="80"/>
        <v>0</v>
      </c>
      <c r="AP106" s="122"/>
      <c r="AQ106" s="122"/>
      <c r="AR106" s="169">
        <f t="shared" si="81"/>
        <v>0</v>
      </c>
      <c r="AS106" s="169"/>
      <c r="AT106" s="169"/>
      <c r="AU106" s="169">
        <f t="shared" si="90"/>
        <v>0</v>
      </c>
      <c r="AV106" s="169"/>
      <c r="AW106" s="169"/>
      <c r="AX106" s="169"/>
      <c r="AY106" s="169"/>
      <c r="AZ106" s="169"/>
      <c r="BA106" s="169">
        <f t="shared" si="92"/>
        <v>0</v>
      </c>
      <c r="BB106" s="122"/>
      <c r="BC106" s="122"/>
      <c r="BD106" s="169">
        <f t="shared" si="82"/>
        <v>0</v>
      </c>
      <c r="BE106" s="122"/>
      <c r="BF106" s="122"/>
      <c r="BG106" s="169">
        <f t="shared" si="83"/>
        <v>0</v>
      </c>
      <c r="BH106" s="122"/>
      <c r="BI106" s="122"/>
      <c r="BJ106" s="169">
        <f t="shared" si="62"/>
        <v>0</v>
      </c>
      <c r="BK106" s="169"/>
      <c r="BL106" s="169"/>
      <c r="BM106" s="169"/>
      <c r="BN106" s="122"/>
      <c r="BO106" s="122"/>
      <c r="BP106" s="169">
        <f t="shared" si="84"/>
        <v>0</v>
      </c>
      <c r="BQ106" s="124">
        <f t="shared" si="65"/>
        <v>0</v>
      </c>
      <c r="BR106" s="124">
        <f t="shared" si="66"/>
        <v>0</v>
      </c>
      <c r="BS106" s="124">
        <f t="shared" si="67"/>
        <v>0</v>
      </c>
      <c r="BT106" s="122"/>
      <c r="BU106" s="122"/>
      <c r="BV106" s="169">
        <f t="shared" si="85"/>
        <v>0</v>
      </c>
      <c r="BW106" s="170">
        <f t="shared" si="101"/>
        <v>0</v>
      </c>
      <c r="BX106" s="170">
        <f t="shared" si="101"/>
        <v>0</v>
      </c>
      <c r="BY106" s="170">
        <f t="shared" si="101"/>
        <v>0</v>
      </c>
      <c r="BZ106" s="170">
        <f t="shared" si="86"/>
        <v>0</v>
      </c>
      <c r="CA106" s="170">
        <f t="shared" si="87"/>
        <v>0</v>
      </c>
      <c r="CB106" s="170">
        <f t="shared" si="88"/>
        <v>0</v>
      </c>
    </row>
    <row r="107" spans="1:80">
      <c r="A107" s="13">
        <v>98</v>
      </c>
      <c r="B107" s="14" t="s">
        <v>196</v>
      </c>
      <c r="C107" s="168"/>
      <c r="D107" s="168"/>
      <c r="E107" s="169">
        <f t="shared" si="68"/>
        <v>0</v>
      </c>
      <c r="F107" s="168"/>
      <c r="G107" s="168"/>
      <c r="H107" s="169">
        <f t="shared" si="69"/>
        <v>0</v>
      </c>
      <c r="I107" s="122"/>
      <c r="J107" s="122"/>
      <c r="K107" s="169">
        <f t="shared" si="70"/>
        <v>0</v>
      </c>
      <c r="L107" s="168"/>
      <c r="M107" s="168"/>
      <c r="N107" s="169">
        <f t="shared" si="71"/>
        <v>0</v>
      </c>
      <c r="O107" s="122"/>
      <c r="P107" s="122"/>
      <c r="Q107" s="169">
        <f t="shared" si="72"/>
        <v>0</v>
      </c>
      <c r="R107" s="168"/>
      <c r="S107" s="168">
        <v>0</v>
      </c>
      <c r="T107" s="169">
        <f t="shared" si="73"/>
        <v>0</v>
      </c>
      <c r="U107" s="122"/>
      <c r="V107" s="122"/>
      <c r="W107" s="169">
        <f t="shared" si="74"/>
        <v>0</v>
      </c>
      <c r="X107" s="122"/>
      <c r="Y107" s="122"/>
      <c r="Z107" s="169">
        <f t="shared" si="75"/>
        <v>0</v>
      </c>
      <c r="AA107" s="122"/>
      <c r="AB107" s="122"/>
      <c r="AC107" s="169">
        <f t="shared" si="76"/>
        <v>0</v>
      </c>
      <c r="AD107" s="168"/>
      <c r="AE107" s="168"/>
      <c r="AF107" s="169">
        <f t="shared" si="77"/>
        <v>0</v>
      </c>
      <c r="AG107" s="122"/>
      <c r="AH107" s="122"/>
      <c r="AI107" s="169">
        <f t="shared" si="78"/>
        <v>0</v>
      </c>
      <c r="AJ107" s="168"/>
      <c r="AK107" s="168"/>
      <c r="AL107" s="169">
        <f t="shared" si="79"/>
        <v>0</v>
      </c>
      <c r="AM107" s="122"/>
      <c r="AN107" s="122"/>
      <c r="AO107" s="169">
        <f t="shared" si="80"/>
        <v>0</v>
      </c>
      <c r="AP107" s="122"/>
      <c r="AQ107" s="122"/>
      <c r="AR107" s="169">
        <f t="shared" si="81"/>
        <v>0</v>
      </c>
      <c r="AS107" s="169"/>
      <c r="AT107" s="169"/>
      <c r="AU107" s="169">
        <f t="shared" si="90"/>
        <v>0</v>
      </c>
      <c r="AV107" s="169"/>
      <c r="AW107" s="169"/>
      <c r="AX107" s="169"/>
      <c r="AY107" s="169"/>
      <c r="AZ107" s="169"/>
      <c r="BA107" s="169">
        <f t="shared" si="92"/>
        <v>0</v>
      </c>
      <c r="BB107" s="122"/>
      <c r="BC107" s="122"/>
      <c r="BD107" s="169">
        <f t="shared" si="82"/>
        <v>0</v>
      </c>
      <c r="BE107" s="122"/>
      <c r="BF107" s="122"/>
      <c r="BG107" s="169">
        <f t="shared" si="83"/>
        <v>0</v>
      </c>
      <c r="BH107" s="122"/>
      <c r="BI107" s="122"/>
      <c r="BJ107" s="169">
        <f t="shared" si="62"/>
        <v>0</v>
      </c>
      <c r="BK107" s="169"/>
      <c r="BL107" s="169"/>
      <c r="BM107" s="169"/>
      <c r="BN107" s="122"/>
      <c r="BO107" s="122"/>
      <c r="BP107" s="169">
        <f t="shared" si="84"/>
        <v>0</v>
      </c>
      <c r="BQ107" s="124">
        <f t="shared" si="65"/>
        <v>0</v>
      </c>
      <c r="BR107" s="124">
        <f t="shared" si="66"/>
        <v>0</v>
      </c>
      <c r="BS107" s="124">
        <f t="shared" si="67"/>
        <v>0</v>
      </c>
      <c r="BT107" s="122"/>
      <c r="BU107" s="122"/>
      <c r="BV107" s="169">
        <f t="shared" si="85"/>
        <v>0</v>
      </c>
      <c r="BW107" s="170">
        <f t="shared" si="101"/>
        <v>0</v>
      </c>
      <c r="BX107" s="170">
        <f t="shared" si="101"/>
        <v>0</v>
      </c>
      <c r="BY107" s="170">
        <f t="shared" si="101"/>
        <v>0</v>
      </c>
      <c r="BZ107" s="170">
        <f t="shared" si="86"/>
        <v>0</v>
      </c>
      <c r="CA107" s="170">
        <f t="shared" si="87"/>
        <v>0</v>
      </c>
      <c r="CB107" s="170">
        <f t="shared" si="88"/>
        <v>0</v>
      </c>
    </row>
    <row r="108" spans="1:80">
      <c r="F108" s="168"/>
      <c r="G108" s="168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BC27" sqref="BC27:BC28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7" t="s">
        <v>255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</row>
    <row r="4" spans="1:58">
      <c r="BD4" s="111">
        <f>SUM(BC8-BB8)</f>
        <v>-24201722960.009995</v>
      </c>
    </row>
    <row r="5" spans="1:58">
      <c r="A5" s="535" t="s">
        <v>83</v>
      </c>
      <c r="B5" s="57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153</v>
      </c>
      <c r="J5" s="444"/>
      <c r="K5" s="444"/>
      <c r="L5" s="443" t="s">
        <v>84</v>
      </c>
      <c r="M5" s="444"/>
      <c r="N5" s="444"/>
      <c r="O5" s="443" t="s">
        <v>149</v>
      </c>
      <c r="P5" s="444"/>
      <c r="Q5" s="444"/>
      <c r="R5" s="443" t="s">
        <v>152</v>
      </c>
      <c r="S5" s="444"/>
      <c r="T5" s="444"/>
      <c r="U5" s="443" t="s">
        <v>100</v>
      </c>
      <c r="V5" s="444"/>
      <c r="W5" s="444"/>
      <c r="X5" s="443" t="s">
        <v>105</v>
      </c>
      <c r="Y5" s="444"/>
      <c r="Z5" s="445"/>
      <c r="AA5" s="443" t="s">
        <v>106</v>
      </c>
      <c r="AB5" s="444"/>
      <c r="AC5" s="445"/>
      <c r="AD5" s="443" t="s">
        <v>107</v>
      </c>
      <c r="AE5" s="444"/>
      <c r="AF5" s="445"/>
      <c r="AG5" s="443" t="s">
        <v>146</v>
      </c>
      <c r="AH5" s="444"/>
      <c r="AI5" s="445"/>
      <c r="AJ5" s="476" t="s">
        <v>121</v>
      </c>
      <c r="AK5" s="476"/>
      <c r="AL5" s="476"/>
      <c r="AM5" s="443" t="s">
        <v>166</v>
      </c>
      <c r="AN5" s="444"/>
      <c r="AO5" s="445"/>
      <c r="AP5" s="476" t="s">
        <v>164</v>
      </c>
      <c r="AQ5" s="476"/>
      <c r="AR5" s="476"/>
      <c r="AS5" s="443" t="s">
        <v>167</v>
      </c>
      <c r="AT5" s="444"/>
      <c r="AU5" s="445"/>
      <c r="AV5" s="443" t="s">
        <v>168</v>
      </c>
      <c r="AW5" s="444"/>
      <c r="AX5" s="445"/>
      <c r="AY5" s="476" t="s">
        <v>165</v>
      </c>
      <c r="AZ5" s="476"/>
      <c r="BA5" s="476"/>
      <c r="BB5" s="476" t="s">
        <v>3</v>
      </c>
      <c r="BC5" s="476"/>
      <c r="BD5" s="476"/>
    </row>
    <row r="6" spans="1:58">
      <c r="A6" s="53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73" t="s">
        <v>122</v>
      </c>
      <c r="B7" s="474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392923581.27000004</v>
      </c>
      <c r="E7" s="84">
        <f>SUM(AIRAG!E7+ALTANSHIREE!E7+DALANGARGALAN!E7+DELGEREH!E7+IHHET!E7+MANDAX!E7+ORGON!E7+SAIXANDULAAN!E7+ULAANBADRAX!E7+HATANBULAG!E7+HOBSGOL!E7+ERDENE!E7+SAINSHAND!E7+'ZAMIIN UUD'!E7)</f>
        <v>392923581.27000004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2264653565.9000001</v>
      </c>
      <c r="H7" s="84">
        <f>SUM(AIRAG!H7+ALTANSHIREE!H7+DALANGARGALAN!H7+DELGEREH!H7+IHHET!H7+MANDAX!H7+ORGON!H7+SAIXANDULAAN!H7+ULAANBADRAX!H7+HATANBULAG!H7+HOBSGOL!H7+ERDENE!H7+SAINSHAND!H7+SAINSHAND!N7+'ZAMIIN UUD'!H7)</f>
        <v>2264653565.9000001</v>
      </c>
      <c r="I7" s="84">
        <f>SUM(SAINSHAND!I7+'ZAMIIN UUD'!I7)</f>
        <v>0</v>
      </c>
      <c r="J7" s="84">
        <f>SUM(SAINSHAND!J7+'ZAMIIN UUD'!J7)</f>
        <v>56429856.579999983</v>
      </c>
      <c r="K7" s="84">
        <f>SUM(SAINSHAND!K7+'ZAMIIN UUD'!K7)</f>
        <v>56429856.579999983</v>
      </c>
      <c r="L7" s="84">
        <f>SUM(SAINSHAND!O7+SAINSHAND!R7+'ZAMIIN UUD'!O7)</f>
        <v>0</v>
      </c>
      <c r="M7" s="84">
        <f>SUM(SAINSHAND!P7+SAINSHAND!S7+'ZAMIIN UUD'!P7)</f>
        <v>189449575.95999968</v>
      </c>
      <c r="N7" s="84">
        <f>SUM(SAINSHAND!Q7+SAINSHAND!T7+'ZAMIIN UUD'!Q7)</f>
        <v>189449575.95999968</v>
      </c>
      <c r="O7" s="84">
        <f>SUM(SAINSHAND!U7+'ZAMIIN UUD'!L7)</f>
        <v>0</v>
      </c>
      <c r="P7" s="84">
        <f>SUM(SAINSHAND!V7+'ZAMIIN UUD'!M7)</f>
        <v>637980184.35999966</v>
      </c>
      <c r="Q7" s="84">
        <f>SUM(SAINSHAND!W7+'ZAMIIN UUD'!N7)</f>
        <v>637980184.35999966</v>
      </c>
      <c r="R7" s="84">
        <f>SUM('ZAMIIN UUD'!R7)</f>
        <v>0</v>
      </c>
      <c r="S7" s="84">
        <f>SUM('ZAMIIN UUD'!S7)</f>
        <v>65947403.419999957</v>
      </c>
      <c r="T7" s="84">
        <f>SUM('ZAMIIN UUD'!T7)</f>
        <v>65947403.419999957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65890701.159999989</v>
      </c>
      <c r="W7" s="84">
        <f>SUM(AIRAG!K7+ALTANSHIREE!K7+DALANGARGALAN!K7+DELGEREH!K7+IHHET!K7+MANDAX!K7+ORGON!K7+SAIXANDULAAN!K7+ULAANBADRAX!K7+HATANBULAG!K7+HOBSGOL!K7+ERDENE!K7+SAINSHAND!Z7+'ZAMIIN UUD'!W7)</f>
        <v>64316691.159999989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116346800.82999998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116346800.82999998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124395265.76000001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124395265.76000001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34916878.780000001</v>
      </c>
      <c r="AF7" s="84">
        <f>SUM(AIRAG!T7+ALTANSHIREE!T7+DALANGARGALAN!T7+DELGEREH!T7+IHHET!T7+MANDAX!T7+ORGON!T7+SAIXANDULAAN!T7+ULAANBADRAX!T7+HATANBULAG!T7+HOBSGOL!T7+ERDENE!T7+SAINSHAND!CN7)</f>
        <v>34916878.780000001</v>
      </c>
      <c r="AG7" s="84">
        <f>SUM(SAINSHAND!CO7+'ZAMIIN UUD'!BK7)</f>
        <v>0</v>
      </c>
      <c r="AH7" s="84">
        <f>SUM(SAINSHAND!CP7+'ZAMIIN UUD'!BL7)</f>
        <v>3806903.34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3952740717.3599997</v>
      </c>
      <c r="AL7" s="89">
        <f t="shared" si="0"/>
        <v>3947359804.0199995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2019921572.0799999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2019921572.0799999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1942375736.5800004</v>
      </c>
      <c r="AU7" s="84">
        <f>SUM(AIRAG!AF7+ALTANSHIREE!AF7+DALANGARGALAN!AF7+DELGEREH!AF7+IHHET!AF7+MANDAX!AF7+ORGON!AF7+SAIXANDULAAN!AF7+ULAANBADRAX!AF7+HATANBULAG!AF7+HOBSGOL!AF7+ERDENE!AF7+SAINSHAND!DC7+'ZAMIIN UUD'!BY7)</f>
        <v>94968705.370000005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1136915702.05</v>
      </c>
      <c r="AX7" s="84">
        <f>SUM(AIRAG!AI7+ALTANSHIREE!AI7+DALANGARGALAN!AI7+DELGEREH!AI7+IHHET!AI7+MANDAX!AI7+ORGON!AI7+SAIXANDULAAN!AI7+ULAANBADRAX!AI7+HATANBULAG!AI7+HOBSGOL!AI7+ERDENE!AI7+SAINSHAND!DF7+'ZAMIIN UUD'!CB7)</f>
        <v>251000000</v>
      </c>
      <c r="AY7" s="89">
        <f>SUM(AS7+AV7)</f>
        <v>0</v>
      </c>
      <c r="AZ7" s="89">
        <f>SUM(AT7+AW7)</f>
        <v>3079291438.6300001</v>
      </c>
      <c r="BA7" s="89">
        <f>SUM(AU7+AX7)</f>
        <v>345968705.37</v>
      </c>
      <c r="BB7" s="89">
        <f>SUM(AJ7+AP7+AY7)</f>
        <v>0</v>
      </c>
      <c r="BC7" s="89">
        <f>SUM(AK7+AQ7+AZ7)</f>
        <v>9051953728.0699997</v>
      </c>
      <c r="BD7" s="89">
        <f>SUM(AL7+AR7+BA7)</f>
        <v>4293328509.3899994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2492890000</v>
      </c>
      <c r="D8" s="86">
        <f>SUM(AIRAG!D8+ALTANSHIREE!D8+DALANGARGALAN!D8+DELGEREH!D8+IHHET!D8+MANDAX!D8+ORGON!D8+SAIXANDULAAN!D8+ULAANBADRAX!D8+HATANBULAG!D8+HOBSGOL!D8+ERDENE!D8+SAINSHAND!D8+'ZAMIIN UUD'!D8)</f>
        <v>1961695277.77</v>
      </c>
      <c r="E8" s="86">
        <f>SUM(AIRAG!E8+ALTANSHIREE!E8+DALANGARGALAN!E8+DELGEREH!E8+IHHET!E8+MANDAX!E8+ORGON!E8+SAIXANDULAAN!E8+ULAANBADRAX!E8+HATANBULAG!E8+HOBSGOL!E8+ERDENE!E8+SAINSHAND!E8+'ZAMIIN UUD'!E8)</f>
        <v>-531194722.22999996</v>
      </c>
      <c r="F8" s="86">
        <f>SUM(AIRAG!F8+ALTANSHIREE!F8+DALANGARGALAN!F8+DELGEREH!F8+IHHET!F8+MANDAX!F8+ORGON!F8+SAIXANDULAAN!F8+ULAANBADRAX!F8+HATANBULAG!F8+HOBSGOL!F8+ERDENE!F8+SAINSHAND!F8+SAINSHAND!L8+'ZAMIIN UUD'!F8)</f>
        <v>15878733200</v>
      </c>
      <c r="G8" s="86">
        <f>SUM(AIRAG!G8+ALTANSHIREE!G8+DALANGARGALAN!G8+DELGEREH!G8+IHHET!G8+MANDAX!G8+ORGON!G8+SAIXANDULAAN!G8+ULAANBADRAX!G8+HATANBULAG!G8+HOBSGOL!G8+ERDENE!G8+SAINSHAND!G8+SAINSHAND!M8+'ZAMIIN UUD'!G8)</f>
        <v>12890467194.1</v>
      </c>
      <c r="H8" s="86">
        <f>SUM(AIRAG!H8+ALTANSHIREE!H8+DALANGARGALAN!H8+DELGEREH!H8+IHHET!H8+MANDAX!H8+ORGON!H8+SAIXANDULAAN!H8+ULAANBADRAX!H8+HATANBULAG!H8+HOBSGOL!H8+ERDENE!H8+SAINSHAND!H8+SAINSHAND!N8+'ZAMIIN UUD'!H8)</f>
        <v>-2988266005.9000001</v>
      </c>
      <c r="I8" s="86">
        <f>SUM(SAINSHAND!I8+'ZAMIIN UUD'!I8)</f>
        <v>514975200</v>
      </c>
      <c r="J8" s="86">
        <f>SUM(SAINSHAND!J8+'ZAMIIN UUD'!J8)</f>
        <v>393655222.42000002</v>
      </c>
      <c r="K8" s="86">
        <f>SUM(SAINSHAND!K8+'ZAMIIN UUD'!K8)</f>
        <v>-121319977.57999998</v>
      </c>
      <c r="L8" s="86">
        <f>SUM(SAINSHAND!O8+SAINSHAND!R8+'ZAMIIN UUD'!O8)</f>
        <v>4956123800</v>
      </c>
      <c r="M8" s="86">
        <f>SUM(SAINSHAND!P8+SAINSHAND!S8+'ZAMIIN UUD'!P8)</f>
        <v>4644474672.0400009</v>
      </c>
      <c r="N8" s="86">
        <f>SUM(SAINSHAND!Q8+SAINSHAND!T8+'ZAMIIN UUD'!Q8)</f>
        <v>-311649127.95999968</v>
      </c>
      <c r="O8" s="86">
        <f>SUM(SAINSHAND!U8+'ZAMIIN UUD'!L8)</f>
        <v>11266756700</v>
      </c>
      <c r="P8" s="86">
        <f>SUM(SAINSHAND!V8+'ZAMIIN UUD'!M8)</f>
        <v>5247249644</v>
      </c>
      <c r="Q8" s="86">
        <f>SUM(SAINSHAND!W8+'ZAMIIN UUD'!N8)</f>
        <v>-6019507056</v>
      </c>
      <c r="R8" s="86">
        <f>SUM('ZAMIIN UUD'!R8)</f>
        <v>650252100</v>
      </c>
      <c r="S8" s="86">
        <f>SUM('ZAMIIN UUD'!S8)</f>
        <v>561864396.58000004</v>
      </c>
      <c r="T8" s="86">
        <f>SUM('ZAMIIN UUD'!T8)</f>
        <v>-88387703.419999957</v>
      </c>
      <c r="U8" s="86">
        <f>SUM(AIRAG!I8+ALTANSHIREE!I8+DALANGARGALAN!I8+DELGEREH!I8+IHHET!I8+MANDAX!I8+ORGON!I8+SAIXANDULAAN!I8+ULAANBADRAX!I8+HATANBULAG!I8+HOBSGOL!I8+ERDENE!I8+SAINSHAND!X8+'ZAMIIN UUD'!U8)</f>
        <v>834928100</v>
      </c>
      <c r="V8" s="86">
        <f>SUM(AIRAG!J8+ALTANSHIREE!J8+DALANGARGALAN!J8+DELGEREH!J8+IHHET!J8+MANDAX!J8+ORGON!J8+SAIXANDULAAN!J8+ULAANBADRAX!J8+HATANBULAG!J8+HOBSGOL!J8+ERDENE!J8+SAINSHAND!Y8+'ZAMIIN UUD'!V8)</f>
        <v>672985035.49000001</v>
      </c>
      <c r="W8" s="86">
        <f>SUM(AIRAG!K8+ALTANSHIREE!K8+DALANGARGALAN!K8+DELGEREH!K8+IHHET!K8+MANDAX!K8+ORGON!K8+SAIXANDULAAN!K8+ULAANBADRAX!K8+HATANBULAG!K8+HOBSGOL!K8+ERDENE!K8+SAINSHAND!Z8+'ZAMIIN UUD'!W8)</f>
        <v>-161943064.50999999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1366490900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1213251499.1699998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-153239400.83000001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3235976300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3019273434.2399998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-216702865.75999999</v>
      </c>
      <c r="AD8" s="86">
        <f>SUM(AIRAG!R8+ALTANSHIREE!R8+DALANGARGALAN!R8+DELGEREH!R8+IHHET!R8+MANDAX!R8+ORGON!R8+SAIXANDULAAN!R8+ULAANBADRAX!R8+HATANBULAG!R8+HOBSGOL!R8+ERDENE!R8+SAINSHAND!CL8)</f>
        <v>450800700</v>
      </c>
      <c r="AE8" s="86">
        <f>SUM(AIRAG!S8+ALTANSHIREE!S8+DALANGARGALAN!S8+DELGEREH!S8+IHHET!S8+MANDAX!S8+ORGON!S8+SAIXANDULAAN!S8+ULAANBADRAX!S8+HATANBULAG!S8+HOBSGOL!S8+ERDENE!S8+SAINSHAND!CM8)</f>
        <v>362962121.22000003</v>
      </c>
      <c r="AF8" s="86">
        <f>SUM(AIRAG!T8+ALTANSHIREE!T8+DALANGARGALAN!T8+DELGEREH!T8+IHHET!T8+MANDAX!T8+ORGON!T8+SAIXANDULAAN!T8+ULAANBADRAX!T8+HATANBULAG!T8+HOBSGOL!T8+ERDENE!T8+SAINSHAND!CN8)</f>
        <v>-87838578.780000001</v>
      </c>
      <c r="AG8" s="86">
        <f>SUM(SAINSHAND!CO8+'ZAMIIN UUD'!BK8)</f>
        <v>755491700</v>
      </c>
      <c r="AH8" s="86">
        <f>SUM(SAINSHAND!CP8+'ZAMIIN UUD'!BL8)</f>
        <v>7934796.6600000001</v>
      </c>
      <c r="AI8" s="86">
        <f>SUM(SAINSHAND!CQ8+'ZAMIIN UUD'!BM8)</f>
        <v>-747556903.34000003</v>
      </c>
      <c r="AJ8" s="88">
        <f t="shared" ref="AJ8:AJ74" si="1">SUM(C8+F8+I8+L8+O8+R8+U8+X8+AA8+AD8+AG8)</f>
        <v>42403418700</v>
      </c>
      <c r="AK8" s="88">
        <f t="shared" ref="AK8:AK74" si="2">SUM(D8+G8+J8+M8+P8+S8+V8+Y8+AB8+AE8+AH8)</f>
        <v>30975813293.690006</v>
      </c>
      <c r="AL8" s="88">
        <f t="shared" ref="AL8:AL74" si="3">SUM(E8+H8+K8+N8+Q8+T8+W8+Z8+AC8+AF8+AI8)</f>
        <v>-11427605406.310001</v>
      </c>
      <c r="AM8" s="86">
        <f>SUM(AIRAG!X8+ALTANSHIREE!X8+DALANGARGALAN!X8+DELGEREH!X8+IHHET!X8+MANDAX!X8+ORGON!X8+SAIXANDULAAN!X8+ULAANBADRAX!X8+HATANBULAG!X8+HOBSGOL!X8+ERDENE!X8+SAINSHAND!CU8+'ZAMIIN UUD'!BQ8)</f>
        <v>21043936600</v>
      </c>
      <c r="AN8" s="86">
        <f>SUM(AIRAG!Y8+ALTANSHIREE!Y8+DALANGARGALAN!Y8+DELGEREH!Y8+IHHET!Y8+MANDAX!Y8+ORGON!Y8+SAIXANDULAAN!Y8+ULAANBADRAX!Y8+HATANBULAG!Y8+HOBSGOL!Y8+ERDENE!Y8+SAINSHAND!CV8+'ZAMIIN UUD'!BR8)</f>
        <v>10593344489.299999</v>
      </c>
      <c r="AO8" s="86">
        <f>SUM(AIRAG!Z8+ALTANSHIREE!Z8+DALANGARGALAN!Z8+DELGEREH!Z8+IHHET!Z8+MANDAX!Z8+ORGON!Z8+SAIXANDULAAN!Z8+ULAANBADRAX!Z8+HATANBULAG!Z8+HOBSGOL!Z8+ERDENE!Z8+SAINSHAND!CW8+'ZAMIIN UUD'!BS8)</f>
        <v>-10450592110.700001</v>
      </c>
      <c r="AP8" s="88">
        <f t="shared" ref="AP8:AP74" si="4">SUM(AM8)</f>
        <v>21043936600</v>
      </c>
      <c r="AQ8" s="88">
        <f t="shared" ref="AQ8:AQ74" si="5">SUM(AN8)</f>
        <v>10593344489.299999</v>
      </c>
      <c r="AR8" s="88">
        <f t="shared" ref="AR8:AR74" si="6">SUM(AO8)</f>
        <v>-10450592110.700001</v>
      </c>
      <c r="AS8" s="86">
        <f>SUM(AIRAG!AD8+ALTANSHIREE!AD8+DALANGARGALAN!AD8+DELGEREH!AD8+IHHET!AD8+MANDAX!AD8+ORGON!AD8+SAIXANDULAAN!AD8+ULAANBADRAX!AD8+HATANBULAG!AD8+HOBSGOL!AD8+ERDENE!AD8+SAINSHAND!DA8+'ZAMIIN UUD'!BW8)</f>
        <v>2555230500</v>
      </c>
      <c r="AT8" s="86">
        <f>SUM(AIRAG!AE8+ALTANSHIREE!AE8+DALANGARGALAN!AE8+DELGEREH!AE8+IHHET!AE8+MANDAX!AE8+ORGON!AE8+SAIXANDULAAN!AE8+ULAANBADRAX!AE8+HATANBULAG!AE8+HOBSGOL!AE8+ERDENE!AE8+SAINSHAND!DB8+'ZAMIIN UUD'!BX8)</f>
        <v>956130357</v>
      </c>
      <c r="AU8" s="86">
        <f>SUM(AIRAG!AF8+ALTANSHIREE!AF8+DALANGARGALAN!AF8+DELGEREH!AF8+IHHET!AF8+MANDAX!AF8+ORGON!AF8+SAIXANDULAAN!AF8+ULAANBADRAX!AF8+HATANBULAG!AF8+HOBSGOL!AF8+ERDENE!AF8+SAINSHAND!DC8+'ZAMIIN UUD'!BY8)</f>
        <v>-1599100143</v>
      </c>
      <c r="AV8" s="86">
        <f>SUM(AIRAG!AG8+ALTANSHIREE!AG8+DALANGARGALAN!AG8+DELGEREH!AG8+IHHET!AG8+MANDAX!AG8+ORGON!AG8+SAIXANDULAAN!AG8+ULAANBADRAX!AG8+HATANBULAG!AG8+HOBSGOL!AG8+ERDENE!AG8+SAINSHAND!DD8+'ZAMIIN UUD'!BZ8)</f>
        <v>8539175300</v>
      </c>
      <c r="AW8" s="86">
        <f>SUM(AIRAG!AH8+ALTANSHIREE!AH8+DALANGARGALAN!AH8+DELGEREH!AH8+IHHET!AH8+MANDAX!AH8+ORGON!AH8+SAIXANDULAAN!AH8+ULAANBADRAX!AH8+HATANBULAG!AH8+HOBSGOL!AH8+ERDENE!AH8+SAINSHAND!DE8+'ZAMIIN UUD'!CA8)</f>
        <v>7814750000</v>
      </c>
      <c r="AX8" s="86">
        <f>SUM(AIRAG!AI8+ALTANSHIREE!AI8+DALANGARGALAN!AI8+DELGEREH!AI8+IHHET!AI8+MANDAX!AI8+ORGON!AI8+SAIXANDULAAN!AI8+ULAANBADRAX!AI8+HATANBULAG!AI8+HOBSGOL!AI8+ERDENE!AI8+SAINSHAND!DF8+'ZAMIIN UUD'!CB8)</f>
        <v>-724425300</v>
      </c>
      <c r="AY8" s="88">
        <f t="shared" ref="AY8:AY74" si="7">SUM(AS8+AV8)</f>
        <v>11094405800</v>
      </c>
      <c r="AZ8" s="88">
        <f t="shared" ref="AZ8:AZ74" si="8">SUM(AT8+AW8)</f>
        <v>8770880357</v>
      </c>
      <c r="BA8" s="88">
        <f t="shared" ref="BA8:BA74" si="9">SUM(AU8+AX8)</f>
        <v>-2323525443</v>
      </c>
      <c r="BB8" s="88">
        <f t="shared" ref="BB8:BB74" si="10">SUM(AJ8+AP8+AY8)</f>
        <v>74541761100</v>
      </c>
      <c r="BC8" s="88">
        <f t="shared" ref="BC8:BC74" si="11">SUM(AK8+AQ8+AZ8)</f>
        <v>50340038139.990005</v>
      </c>
      <c r="BD8" s="88">
        <f t="shared" ref="BD8:BD74" si="12">SUM(AL8+AR8+BA8)</f>
        <v>-24201722960.010002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2492890000</v>
      </c>
      <c r="D9" s="86">
        <f>SUM(AIRAG!D9+ALTANSHIREE!D9+DALANGARGALAN!D9+DELGEREH!D9+IHHET!D9+MANDAX!D9+ORGON!D9+SAIXANDULAAN!D9+ULAANBADRAX!D9+HATANBULAG!D9+HOBSGOL!D9+ERDENE!D9+SAINSHAND!D9+'ZAMIIN UUD'!D9)</f>
        <v>1961695277.77</v>
      </c>
      <c r="E9" s="86">
        <f>SUM(AIRAG!E9+ALTANSHIREE!E9+DALANGARGALAN!E9+DELGEREH!E9+IHHET!E9+MANDAX!E9+ORGON!E9+SAIXANDULAAN!E9+ULAANBADRAX!E9+HATANBULAG!E9+HOBSGOL!E9+ERDENE!E9+SAINSHAND!E9+'ZAMIIN UUD'!E9)</f>
        <v>-531194722.22999996</v>
      </c>
      <c r="F9" s="86">
        <f>SUM(AIRAG!F9+ALTANSHIREE!F9+DALANGARGALAN!F9+DELGEREH!F9+IHHET!F9+MANDAX!F9+ORGON!F9+SAIXANDULAAN!F9+ULAANBADRAX!F9+HATANBULAG!F9+HOBSGOL!F9+ERDENE!F9+SAINSHAND!F9+SAINSHAND!L9+'ZAMIIN UUD'!F9)</f>
        <v>15878733200</v>
      </c>
      <c r="G9" s="86">
        <f>SUM(AIRAG!G9+ALTANSHIREE!G9+DALANGARGALAN!G9+DELGEREH!G9+IHHET!G9+MANDAX!G9+ORGON!G9+SAIXANDULAAN!G9+ULAANBADRAX!G9+HATANBULAG!G9+HOBSGOL!G9+ERDENE!G9+SAINSHAND!G9+SAINSHAND!M9+'ZAMIIN UUD'!G9)</f>
        <v>12890467194.1</v>
      </c>
      <c r="H9" s="86">
        <f>SUM(AIRAG!H9+ALTANSHIREE!H9+DALANGARGALAN!H9+DELGEREH!H9+IHHET!H9+MANDAX!H9+ORGON!H9+SAIXANDULAAN!H9+ULAANBADRAX!H9+HATANBULAG!H9+HOBSGOL!H9+ERDENE!H9+SAINSHAND!H9+SAINSHAND!N9+'ZAMIIN UUD'!H9)</f>
        <v>-2988266005.9000001</v>
      </c>
      <c r="I9" s="86">
        <f>SUM(SAINSHAND!I9+'ZAMIIN UUD'!I9)</f>
        <v>514975200</v>
      </c>
      <c r="J9" s="86">
        <f>SUM(SAINSHAND!J9+'ZAMIIN UUD'!J9)</f>
        <v>393655222.42000002</v>
      </c>
      <c r="K9" s="86">
        <f>SUM(SAINSHAND!K9+'ZAMIIN UUD'!K9)</f>
        <v>-121319977.57999998</v>
      </c>
      <c r="L9" s="86">
        <f>SUM(SAINSHAND!O9+SAINSHAND!R9+'ZAMIIN UUD'!O9)</f>
        <v>4956123800</v>
      </c>
      <c r="M9" s="86">
        <f>SUM(SAINSHAND!P9+SAINSHAND!S9+'ZAMIIN UUD'!P9)</f>
        <v>4644474672.0400009</v>
      </c>
      <c r="N9" s="86">
        <f>SUM(SAINSHAND!Q9+SAINSHAND!T9+'ZAMIIN UUD'!Q9)</f>
        <v>-311649127.95999968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650252100</v>
      </c>
      <c r="S9" s="86">
        <f>SUM('ZAMIIN UUD'!S9)</f>
        <v>561864396.58000004</v>
      </c>
      <c r="T9" s="86">
        <f>SUM('ZAMIIN UUD'!T9)</f>
        <v>-88387703.419999957</v>
      </c>
      <c r="U9" s="86">
        <f>SUM(AIRAG!I9+ALTANSHIREE!I9+DALANGARGALAN!I9+DELGEREH!I9+IHHET!I9+MANDAX!I9+ORGON!I9+SAIXANDULAAN!I9+ULAANBADRAX!I9+HATANBULAG!I9+HOBSGOL!I9+ERDENE!I9+SAINSHAND!X9+'ZAMIIN UUD'!U9)</f>
        <v>834928100</v>
      </c>
      <c r="V9" s="86">
        <f>SUM(AIRAG!J9+ALTANSHIREE!J9+DALANGARGALAN!J9+DELGEREH!J9+IHHET!J9+MANDAX!J9+ORGON!J9+SAIXANDULAAN!J9+ULAANBADRAX!J9+HATANBULAG!J9+HOBSGOL!J9+ERDENE!J9+SAINSHAND!Y9+'ZAMIIN UUD'!V9)</f>
        <v>672985035.49000001</v>
      </c>
      <c r="W9" s="86">
        <f>SUM(AIRAG!K9+ALTANSHIREE!K9+DALANGARGALAN!K9+DELGEREH!K9+IHHET!K9+MANDAX!K9+ORGON!K9+SAIXANDULAAN!K9+ULAANBADRAX!K9+HATANBULAG!K9+HOBSGOL!K9+ERDENE!K9+SAINSHAND!Z9+'ZAMIIN UUD'!W9)</f>
        <v>-161943064.50999999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1366490900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1213251499.1699998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-153239400.83000001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3235976300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3019273434.2399998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-216702865.75999999</v>
      </c>
      <c r="AD9" s="86">
        <f>SUM(AIRAG!R9+ALTANSHIREE!R9+DALANGARGALAN!R9+DELGEREH!R9+IHHET!R9+MANDAX!R9+ORGON!R9+SAIXANDULAAN!R9+ULAANBADRAX!R9+HATANBULAG!R9+HOBSGOL!R9+ERDENE!R9+SAINSHAND!CL9)</f>
        <v>450800700</v>
      </c>
      <c r="AE9" s="86">
        <f>SUM(AIRAG!S9+ALTANSHIREE!S9+DALANGARGALAN!S9+DELGEREH!S9+IHHET!S9+MANDAX!S9+ORGON!S9+SAIXANDULAAN!S9+ULAANBADRAX!S9+HATANBULAG!S9+HOBSGOL!S9+ERDENE!S9+SAINSHAND!CM9)</f>
        <v>362962121.22000003</v>
      </c>
      <c r="AF9" s="86">
        <f>SUM(AIRAG!T9+ALTANSHIREE!T9+DALANGARGALAN!T9+DELGEREH!T9+IHHET!T9+MANDAX!T9+ORGON!T9+SAIXANDULAAN!T9+ULAANBADRAX!T9+HATANBULAG!T9+HOBSGOL!T9+ERDENE!T9+SAINSHAND!CN9)</f>
        <v>-87838578.780000001</v>
      </c>
      <c r="AG9" s="86">
        <f>SUM(SAINSHAND!CO9+'ZAMIIN UUD'!BK9)</f>
        <v>755491700</v>
      </c>
      <c r="AH9" s="86">
        <f>SUM(SAINSHAND!CP9+'ZAMIIN UUD'!BL9)</f>
        <v>7934796.6600000001</v>
      </c>
      <c r="AI9" s="86">
        <f>SUM(SAINSHAND!CQ9+'ZAMIIN UUD'!BM9)</f>
        <v>-747556903.34000003</v>
      </c>
      <c r="AJ9" s="88">
        <f>SUM(C9+F9+I9+L9+O9+R9+U9+X9+AA9+AD9+AG9)</f>
        <v>31136662000</v>
      </c>
      <c r="AK9" s="88">
        <f t="shared" si="2"/>
        <v>25728563649.690006</v>
      </c>
      <c r="AL9" s="88">
        <f t="shared" si="3"/>
        <v>-5408098350.3099995</v>
      </c>
      <c r="AM9" s="86">
        <f>SUM(AIRAG!X9+ALTANSHIREE!X9+DALANGARGALAN!X9+DELGEREH!X9+IHHET!X9+MANDAX!X9+ORGON!X9+SAIXANDULAAN!X9+ULAANBADRAX!X9+HATANBULAG!X9+HOBSGOL!X9+ERDENE!X9+SAINSHAND!CU9+'ZAMIIN UUD'!BQ9)</f>
        <v>8313653900</v>
      </c>
      <c r="AN9" s="86">
        <f>SUM(AIRAG!Y9+ALTANSHIREE!Y9+DALANGARGALAN!Y9+DELGEREH!Y9+IHHET!Y9+MANDAX!Y9+ORGON!Y9+SAIXANDULAAN!Y9+ULAANBADRAX!Y9+HATANBULAG!Y9+HOBSGOL!Y9+ERDENE!Y9+SAINSHAND!CV9+'ZAMIIN UUD'!BR9)</f>
        <v>3895402675.3000002</v>
      </c>
      <c r="AO9" s="86">
        <f>SUM(AIRAG!Z9+ALTANSHIREE!Z9+DALANGARGALAN!Z9+DELGEREH!Z9+IHHET!Z9+MANDAX!Z9+ORGON!Z9+SAIXANDULAAN!Z9+ULAANBADRAX!Z9+HATANBULAG!Z9+HOBSGOL!Z9+ERDENE!Z9+SAINSHAND!CW9+'ZAMIIN UUD'!BS9)</f>
        <v>-4418251224.6999998</v>
      </c>
      <c r="AP9" s="88">
        <f t="shared" si="4"/>
        <v>8313653900</v>
      </c>
      <c r="AQ9" s="88">
        <f t="shared" si="5"/>
        <v>3895402675.3000002</v>
      </c>
      <c r="AR9" s="88">
        <f t="shared" si="6"/>
        <v>-4418251224.6999998</v>
      </c>
      <c r="AS9" s="86">
        <f>SUM(AIRAG!AD9+ALTANSHIREE!AD9+DALANGARGALAN!AD9+DELGEREH!AD9+IHHET!AD9+MANDAX!AD9+ORGON!AD9+SAIXANDULAAN!AD9+ULAANBADRAX!AD9+HATANBULAG!AD9+HOBSGOL!AD9+ERDENE!AD9+SAINSHAND!DA9+'ZAMIIN UUD'!BW9)</f>
        <v>2555230500</v>
      </c>
      <c r="AT9" s="86">
        <f>SUM(AIRAG!AE9+ALTANSHIREE!AE9+DALANGARGALAN!AE9+DELGEREH!AE9+IHHET!AE9+MANDAX!AE9+ORGON!AE9+SAIXANDULAAN!AE9+ULAANBADRAX!AE9+HATANBULAG!AE9+HOBSGOL!AE9+ERDENE!AE9+SAINSHAND!DB9+'ZAMIIN UUD'!BX9)</f>
        <v>956130357</v>
      </c>
      <c r="AU9" s="86">
        <f>SUM(AIRAG!AF9+ALTANSHIREE!AF9+DALANGARGALAN!AF9+DELGEREH!AF9+IHHET!AF9+MANDAX!AF9+ORGON!AF9+SAIXANDULAAN!AF9+ULAANBADRAX!AF9+HATANBULAG!AF9+HOBSGOL!AF9+ERDENE!AF9+SAINSHAND!DC9+'ZAMIIN UUD'!BY9)</f>
        <v>-1599100143</v>
      </c>
      <c r="AV9" s="86">
        <f>SUM(AIRAG!AG9+ALTANSHIREE!AG9+DALANGARGALAN!AG9+DELGEREH!AG9+IHHET!AG9+MANDAX!AG9+ORGON!AG9+SAIXANDULAAN!AG9+ULAANBADRAX!AG9+HATANBULAG!AG9+HOBSGOL!AG9+ERDENE!AG9+SAINSHAND!DD9+'ZAMIIN UUD'!BZ9)</f>
        <v>8539175300</v>
      </c>
      <c r="AW9" s="86">
        <f>SUM(AIRAG!AH9+ALTANSHIREE!AH9+DALANGARGALAN!AH9+DELGEREH!AH9+IHHET!AH9+MANDAX!AH9+ORGON!AH9+SAIXANDULAAN!AH9+ULAANBADRAX!AH9+HATANBULAG!AH9+HOBSGOL!AH9+ERDENE!AH9+SAINSHAND!DE9+'ZAMIIN UUD'!CA9)</f>
        <v>7814750000</v>
      </c>
      <c r="AX9" s="86">
        <f>SUM(AIRAG!AI9+ALTANSHIREE!AI9+DALANGARGALAN!AI9+DELGEREH!AI9+IHHET!AI9+MANDAX!AI9+ORGON!AI9+SAIXANDULAAN!AI9+ULAANBADRAX!AI9+HATANBULAG!AI9+HOBSGOL!AI9+ERDENE!AI9+SAINSHAND!DF9+'ZAMIIN UUD'!CB9)</f>
        <v>-724425300</v>
      </c>
      <c r="AY9" s="88">
        <f t="shared" si="7"/>
        <v>11094405800</v>
      </c>
      <c r="AZ9" s="88">
        <f t="shared" si="8"/>
        <v>8770880357</v>
      </c>
      <c r="BA9" s="88">
        <f t="shared" si="9"/>
        <v>-2323525443</v>
      </c>
      <c r="BB9" s="88">
        <f t="shared" si="10"/>
        <v>50544721700</v>
      </c>
      <c r="BC9" s="88">
        <f t="shared" si="11"/>
        <v>38394846681.990005</v>
      </c>
      <c r="BD9" s="88">
        <f t="shared" si="12"/>
        <v>-12149875018.009998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2459779900</v>
      </c>
      <c r="D10" s="86">
        <f>SUM(AIRAG!D10+ALTANSHIREE!D10+DALANGARGALAN!D10+DELGEREH!D10+IHHET!D10+MANDAX!D10+ORGON!D10+SAIXANDULAAN!D10+ULAANBADRAX!D10+HATANBULAG!D10+HOBSGOL!D10+ERDENE!D10+SAINSHAND!D10+'ZAMIIN UUD'!D10)</f>
        <v>1944511277.77</v>
      </c>
      <c r="E10" s="86">
        <f>SUM(AIRAG!E10+ALTANSHIREE!E10+DALANGARGALAN!E10+DELGEREH!E10+IHHET!E10+MANDAX!E10+ORGON!E10+SAIXANDULAAN!E10+ULAANBADRAX!E10+HATANBULAG!E10+HOBSGOL!E10+ERDENE!E10+SAINSHAND!E10+'ZAMIIN UUD'!E10)</f>
        <v>-515268622.22999996</v>
      </c>
      <c r="F10" s="86">
        <f>SUM(AIRAG!F10+ALTANSHIREE!F10+DALANGARGALAN!F10+DELGEREH!F10+IHHET!F10+MANDAX!F10+ORGON!F10+SAIXANDULAAN!F10+ULAANBADRAX!F10+HATANBULAG!F10+HOBSGOL!F10+ERDENE!F10+SAINSHAND!F10+SAINSHAND!L10+'ZAMIIN UUD'!F10)</f>
        <v>15291733200</v>
      </c>
      <c r="G10" s="86">
        <f>SUM(AIRAG!G10+ALTANSHIREE!G10+DALANGARGALAN!G10+DELGEREH!G10+IHHET!G10+MANDAX!G10+ORGON!G10+SAIXANDULAAN!G10+ULAANBADRAX!G10+HATANBULAG!G10+HOBSGOL!G10+ERDENE!G10+SAINSHAND!G10+SAINSHAND!M10+'ZAMIIN UUD'!G10)</f>
        <v>12776237254.1</v>
      </c>
      <c r="H10" s="86">
        <f>SUM(AIRAG!H10+ALTANSHIREE!H10+DALANGARGALAN!H10+DELGEREH!H10+IHHET!H10+MANDAX!H10+ORGON!H10+SAIXANDULAAN!H10+ULAANBADRAX!H10+HATANBULAG!H10+HOBSGOL!H10+ERDENE!H10+SAINSHAND!H10+SAINSHAND!N10+'ZAMIIN UUD'!H10)</f>
        <v>-2515495945.9000001</v>
      </c>
      <c r="I10" s="86">
        <f>SUM(SAINSHAND!I10+'ZAMIIN UUD'!I10)</f>
        <v>514975200</v>
      </c>
      <c r="J10" s="86">
        <f>SUM(SAINSHAND!J10+'ZAMIIN UUD'!J10)</f>
        <v>393655222.42000002</v>
      </c>
      <c r="K10" s="86">
        <f>SUM(SAINSHAND!K10+'ZAMIIN UUD'!K10)</f>
        <v>-121319977.57999998</v>
      </c>
      <c r="L10" s="86">
        <f>SUM(SAINSHAND!O10+SAINSHAND!R10+'ZAMIIN UUD'!O10)</f>
        <v>4956123800</v>
      </c>
      <c r="M10" s="86">
        <f>SUM(SAINSHAND!P10+SAINSHAND!S10+'ZAMIIN UUD'!P10)</f>
        <v>4644474672.0400009</v>
      </c>
      <c r="N10" s="86">
        <f>SUM(SAINSHAND!Q10+SAINSHAND!T10+'ZAMIIN UUD'!Q10)</f>
        <v>-311649127.95999968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650252100</v>
      </c>
      <c r="S10" s="86">
        <f>SUM('ZAMIIN UUD'!S10)</f>
        <v>561864396.58000004</v>
      </c>
      <c r="T10" s="86">
        <f>SUM('ZAMIIN UUD'!T10)</f>
        <v>-88387703.419999957</v>
      </c>
      <c r="U10" s="86">
        <f>SUM(AIRAG!I10+ALTANSHIREE!I10+DALANGARGALAN!I10+DELGEREH!I10+IHHET!I10+MANDAX!I10+ORGON!I10+SAIXANDULAAN!I10+ULAANBADRAX!I10+HATANBULAG!I10+HOBSGOL!I10+ERDENE!I10+SAINSHAND!X10+'ZAMIIN UUD'!U10)</f>
        <v>834928100</v>
      </c>
      <c r="V10" s="86">
        <f>SUM(AIRAG!J10+ALTANSHIREE!J10+DALANGARGALAN!J10+DELGEREH!J10+IHHET!J10+MANDAX!J10+ORGON!J10+SAIXANDULAAN!J10+ULAANBADRAX!J10+HATANBULAG!J10+HOBSGOL!J10+ERDENE!J10+SAINSHAND!Y10+'ZAMIIN UUD'!V10)</f>
        <v>672985035.49000001</v>
      </c>
      <c r="W10" s="86">
        <f>SUM(AIRAG!K10+ALTANSHIREE!K10+DALANGARGALAN!K10+DELGEREH!K10+IHHET!K10+MANDAX!K10+ORGON!K10+SAIXANDULAAN!K10+ULAANBADRAX!K10+HATANBULAG!K10+HOBSGOL!K10+ERDENE!K10+SAINSHAND!Z10+'ZAMIIN UUD'!W10)</f>
        <v>-161943064.50999999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1366490900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1213251499.1699998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-153239400.83000001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3235976300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3019273434.2399998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-216702865.75999999</v>
      </c>
      <c r="AD10" s="86">
        <f>SUM(AIRAG!R10+ALTANSHIREE!R10+DALANGARGALAN!R10+DELGEREH!R10+IHHET!R10+MANDAX!R10+ORGON!R10+SAIXANDULAAN!R10+ULAANBADRAX!R10+HATANBULAG!R10+HOBSGOL!R10+ERDENE!R10+SAINSHAND!CL10)</f>
        <v>450800700</v>
      </c>
      <c r="AE10" s="86">
        <f>SUM(AIRAG!S10+ALTANSHIREE!S10+DALANGARGALAN!S10+DELGEREH!S10+IHHET!S10+MANDAX!S10+ORGON!S10+SAIXANDULAAN!S10+ULAANBADRAX!S10+HATANBULAG!S10+HOBSGOL!S10+ERDENE!S10+SAINSHAND!CM10)</f>
        <v>362962121.22000003</v>
      </c>
      <c r="AF10" s="86">
        <f>SUM(AIRAG!T10+ALTANSHIREE!T10+DALANGARGALAN!T10+DELGEREH!T10+IHHET!T10+MANDAX!T10+ORGON!T10+SAIXANDULAAN!T10+ULAANBADRAX!T10+HATANBULAG!T10+HOBSGOL!T10+ERDENE!T10+SAINSHAND!CN10)</f>
        <v>-87838578.780000001</v>
      </c>
      <c r="AG10" s="86">
        <f>SUM(SAINSHAND!CO10+'ZAMIIN UUD'!BK10)</f>
        <v>755491700</v>
      </c>
      <c r="AH10" s="86">
        <f>SUM(SAINSHAND!CP10+'ZAMIIN UUD'!BL10)</f>
        <v>7934796.6600000001</v>
      </c>
      <c r="AI10" s="86">
        <f>SUM(SAINSHAND!CQ10+'ZAMIIN UUD'!BM10)</f>
        <v>-747556903.34000003</v>
      </c>
      <c r="AJ10" s="88">
        <f t="shared" si="1"/>
        <v>30516551900</v>
      </c>
      <c r="AK10" s="88">
        <f t="shared" si="2"/>
        <v>25597149709.690006</v>
      </c>
      <c r="AL10" s="88">
        <f t="shared" si="3"/>
        <v>-4919402190.3099995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2555230500</v>
      </c>
      <c r="AT10" s="86">
        <f>SUM(AIRAG!AE10+ALTANSHIREE!AE10+DALANGARGALAN!AE10+DELGEREH!AE10+IHHET!AE10+MANDAX!AE10+ORGON!AE10+SAIXANDULAAN!AE10+ULAANBADRAX!AE10+HATANBULAG!AE10+HOBSGOL!AE10+ERDENE!AE10+SAINSHAND!DB10+'ZAMIIN UUD'!BX10)</f>
        <v>956130357</v>
      </c>
      <c r="AU10" s="86">
        <f>SUM(AIRAG!AF10+ALTANSHIREE!AF10+DALANGARGALAN!AF10+DELGEREH!AF10+IHHET!AF10+MANDAX!AF10+ORGON!AF10+SAIXANDULAAN!AF10+ULAANBADRAX!AF10+HATANBULAG!AF10+HOBSGOL!AF10+ERDENE!AF10+SAINSHAND!DC10+'ZAMIIN UUD'!BY10)</f>
        <v>-1599100143</v>
      </c>
      <c r="AV10" s="86">
        <f>SUM(AIRAG!AG10+ALTANSHIREE!AG10+DALANGARGALAN!AG10+DELGEREH!AG10+IHHET!AG10+MANDAX!AG10+ORGON!AG10+SAIXANDULAAN!AG10+ULAANBADRAX!AG10+HATANBULAG!AG10+HOBSGOL!AG10+ERDENE!AG10+SAINSHAND!DD10+'ZAMIIN UUD'!BZ10)</f>
        <v>739175300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-724425300</v>
      </c>
      <c r="AY10" s="88">
        <f t="shared" si="7"/>
        <v>3294405800</v>
      </c>
      <c r="AZ10" s="88">
        <f t="shared" si="8"/>
        <v>970880357</v>
      </c>
      <c r="BA10" s="88">
        <f t="shared" si="9"/>
        <v>-2323525443</v>
      </c>
      <c r="BB10" s="88">
        <f t="shared" si="10"/>
        <v>33810957700</v>
      </c>
      <c r="BC10" s="88">
        <f t="shared" si="11"/>
        <v>26568030066.690006</v>
      </c>
      <c r="BD10" s="88">
        <f t="shared" si="12"/>
        <v>-7242927633.3099995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1716320600</v>
      </c>
      <c r="D11" s="86">
        <f>SUM(AIRAG!D11+ALTANSHIREE!D11+DALANGARGALAN!D11+DELGEREH!D11+IHHET!D11+MANDAX!D11+ORGON!D11+SAIXANDULAAN!D11+ULAANBADRAX!D11+HATANBULAG!D11+HOBSGOL!D11+ERDENE!D11+SAINSHAND!D11+'ZAMIIN UUD'!D11)</f>
        <v>1524939894.6999998</v>
      </c>
      <c r="E11" s="86">
        <f>SUM(AIRAG!E11+ALTANSHIREE!E11+DALANGARGALAN!E11+DELGEREH!E11+IHHET!E11+MANDAX!E11+ORGON!E11+SAIXANDULAAN!E11+ULAANBADRAX!E11+HATANBULAG!E11+HOBSGOL!E11+ERDENE!E11+SAINSHAND!E11+'ZAMIIN UUD'!E11)</f>
        <v>-191380705.30000004</v>
      </c>
      <c r="F11" s="86">
        <f>SUM(AIRAG!F11+ALTANSHIREE!F11+DALANGARGALAN!F11+DELGEREH!F11+IHHET!F11+MANDAX!F11+ORGON!F11+SAIXANDULAAN!F11+ULAANBADRAX!F11+HATANBULAG!F11+HOBSGOL!F11+ERDENE!F11+SAINSHAND!F11+SAINSHAND!L11+'ZAMIIN UUD'!F11)</f>
        <v>10701826800</v>
      </c>
      <c r="G11" s="86">
        <f>SUM(AIRAG!G11+ALTANSHIREE!G11+DALANGARGALAN!G11+DELGEREH!G11+IHHET!G11+MANDAX!G11+ORGON!G11+SAIXANDULAAN!G11+ULAANBADRAX!G11+HATANBULAG!G11+HOBSGOL!G11+ERDENE!G11+SAINSHAND!G11+SAINSHAND!M11+'ZAMIIN UUD'!G11)</f>
        <v>9443839404.710001</v>
      </c>
      <c r="H11" s="86">
        <f>SUM(AIRAG!H11+ALTANSHIREE!H11+DALANGARGALAN!H11+DELGEREH!H11+IHHET!H11+MANDAX!H11+ORGON!H11+SAIXANDULAAN!H11+ULAANBADRAX!H11+HATANBULAG!H11+HOBSGOL!H11+ERDENE!H11+SAINSHAND!H11+SAINSHAND!N11+'ZAMIIN UUD'!H11)</f>
        <v>-1257987395.29</v>
      </c>
      <c r="I11" s="86">
        <f>SUM(SAINSHAND!I11+'ZAMIIN UUD'!I11)</f>
        <v>334828900</v>
      </c>
      <c r="J11" s="86">
        <f>SUM(SAINSHAND!J11+'ZAMIIN UUD'!J11)</f>
        <v>273500055.93000001</v>
      </c>
      <c r="K11" s="86">
        <f>SUM(SAINSHAND!K11+'ZAMIIN UUD'!K11)</f>
        <v>-61328844.069999993</v>
      </c>
      <c r="L11" s="86">
        <f>SUM(SAINSHAND!O11+SAINSHAND!R11+'ZAMIIN UUD'!O11)</f>
        <v>3116046400</v>
      </c>
      <c r="M11" s="86">
        <f>SUM(SAINSHAND!P11+SAINSHAND!S11+'ZAMIIN UUD'!P11)</f>
        <v>3136728073.8800001</v>
      </c>
      <c r="N11" s="86">
        <f>SUM(SAINSHAND!Q11+SAINSHAND!T11+'ZAMIIN UUD'!Q11)</f>
        <v>20681673.880000114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558290300</v>
      </c>
      <c r="S11" s="86">
        <f>SUM('ZAMIIN UUD'!S11)</f>
        <v>487574196.58000004</v>
      </c>
      <c r="T11" s="86">
        <f>SUM('ZAMIIN UUD'!T11)</f>
        <v>-70716103.419999957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16427313000</v>
      </c>
      <c r="AK11" s="88">
        <f t="shared" si="2"/>
        <v>14866581625.800001</v>
      </c>
      <c r="AL11" s="88">
        <f t="shared" si="3"/>
        <v>-1560731374.1999998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16427313000</v>
      </c>
      <c r="BC11" s="88">
        <f t="shared" si="11"/>
        <v>14866581625.800001</v>
      </c>
      <c r="BD11" s="88">
        <f t="shared" si="12"/>
        <v>-1560731374.1999998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654043400</v>
      </c>
      <c r="D12" s="122">
        <f>SUM(AIRAG!D12+ALTANSHIREE!D12+DALANGARGALAN!D12+DELGEREH!D12+IHHET!D12+MANDAX!D12+ORGON!D12+SAIXANDULAAN!D12+ULAANBADRAX!D12+HATANBULAG!D12+HOBSGOL!D12+ERDENE!D12+SAINSHAND!D12+'ZAMIIN UUD'!D12)</f>
        <v>655924821.48000002</v>
      </c>
      <c r="E12" s="122">
        <f>SUM(AIRAG!E12+ALTANSHIREE!E12+DALANGARGALAN!E12+DELGEREH!E12+IHHET!E12+MANDAX!E12+ORGON!E12+SAIXANDULAAN!E12+ULAANBADRAX!E12+HATANBULAG!E12+HOBSGOL!E12+ERDENE!E12+SAINSHAND!E12+'ZAMIIN UUD'!E12)</f>
        <v>3060681.4799999893</v>
      </c>
      <c r="F12" s="122">
        <f>SUM(AIRAG!F12+ALTANSHIREE!F12+DALANGARGALAN!F12+DELGEREH!F12+IHHET!F12+MANDAX!F12+ORGON!F12+SAIXANDULAAN!F12+ULAANBADRAX!F12+HATANBULAG!F12+HOBSGOL!F12+ERDENE!F12+SAINSHAND!F12+SAINSHAND!L12+'ZAMIIN UUD'!F12)</f>
        <v>4769385100</v>
      </c>
      <c r="G12" s="122">
        <f>SUM(AIRAG!G12+ALTANSHIREE!G12+DALANGARGALAN!G12+DELGEREH!G12+IHHET!G12+MANDAX!G12+ORGON!G12+SAIXANDULAAN!G12+ULAANBADRAX!G12+HATANBULAG!G12+HOBSGOL!G12+ERDENE!G12+SAINSHAND!G12+SAINSHAND!M12+'ZAMIIN UUD'!G12)</f>
        <v>4502796268.71</v>
      </c>
      <c r="H12" s="122">
        <f>SUM(AIRAG!H12+ALTANSHIREE!H12+DALANGARGALAN!H12+DELGEREH!H12+IHHET!H12+MANDAX!H12+ORGON!H12+SAIXANDULAAN!H12+ULAANBADRAX!H12+HATANBULAG!H12+HOBSGOL!H12+ERDENE!H12+SAINSHAND!H12+SAINSHAND!N12+'ZAMIIN UUD'!H12)</f>
        <v>-260392750.28999993</v>
      </c>
      <c r="I12" s="122">
        <f>SUM(SAINSHAND!I12+'ZAMIIN UUD'!I12)</f>
        <v>159402800</v>
      </c>
      <c r="J12" s="122">
        <f>SUM(SAINSHAND!J12+'ZAMIIN UUD'!J12)</f>
        <v>135201069.22</v>
      </c>
      <c r="K12" s="122">
        <f>SUM(SAINSHAND!K12+'ZAMIIN UUD'!K12)</f>
        <v>-24201730.780000001</v>
      </c>
      <c r="L12" s="122">
        <f>SUM(SAINSHAND!O12+SAINSHAND!R12+'ZAMIIN UUD'!O12)</f>
        <v>897503200</v>
      </c>
      <c r="M12" s="122">
        <f>SUM(SAINSHAND!P12+SAINSHAND!S12+'ZAMIIN UUD'!P12)</f>
        <v>1053956510.89</v>
      </c>
      <c r="N12" s="122">
        <f>SUM(SAINSHAND!Q12+SAINSHAND!T12+'ZAMIIN UUD'!Q12)</f>
        <v>-14906540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240409300</v>
      </c>
      <c r="S12" s="122">
        <f>SUM('ZAMIIN UUD'!S12)</f>
        <v>165732596.58000001</v>
      </c>
      <c r="T12" s="122">
        <f>SUM('ZAMIIN UUD'!T12)</f>
        <v>-74676703.419999987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0">
        <f t="shared" si="1"/>
        <v>6720743800</v>
      </c>
      <c r="AK12" s="170">
        <f t="shared" si="2"/>
        <v>6513611266.8800011</v>
      </c>
      <c r="AL12" s="170">
        <f t="shared" si="3"/>
        <v>-371117043.00999987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0">
        <f t="shared" si="4"/>
        <v>0</v>
      </c>
      <c r="AQ12" s="170">
        <f t="shared" si="5"/>
        <v>0</v>
      </c>
      <c r="AR12" s="170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0">
        <f t="shared" si="7"/>
        <v>0</v>
      </c>
      <c r="AZ12" s="170">
        <f t="shared" si="8"/>
        <v>0</v>
      </c>
      <c r="BA12" s="170">
        <f t="shared" si="9"/>
        <v>0</v>
      </c>
      <c r="BB12" s="170">
        <f t="shared" si="10"/>
        <v>6720743800</v>
      </c>
      <c r="BC12" s="170">
        <f t="shared" si="11"/>
        <v>6513611266.8800011</v>
      </c>
      <c r="BD12" s="170">
        <f t="shared" si="12"/>
        <v>-371117043.00999987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693414500</v>
      </c>
      <c r="D13" s="122">
        <f>SUM(AIRAG!D13+ALTANSHIREE!D13+DALANGARGALAN!D13+DELGEREH!D13+IHHET!D13+MANDAX!D13+ORGON!D13+SAIXANDULAAN!D13+ULAANBADRAX!D13+HATANBULAG!D13+HOBSGOL!D13+ERDENE!D13+SAINSHAND!D13+'ZAMIIN UUD'!D13)</f>
        <v>625683194.43000007</v>
      </c>
      <c r="E13" s="122">
        <f>SUM(AIRAG!E13+ALTANSHIREE!E13+DALANGARGALAN!E13+DELGEREH!E13+IHHET!E13+MANDAX!E13+ORGON!E13+SAIXANDULAAN!E13+ULAANBADRAX!E13+HATANBULAG!E13+HOBSGOL!E13+ERDENE!E13+SAINSHAND!E13+'ZAMIIN UUD'!E13)</f>
        <v>-64673737.569999993</v>
      </c>
      <c r="F13" s="122">
        <f>SUM(AIRAG!F13+ALTANSHIREE!F13+DALANGARGALAN!F13+DELGEREH!F13+IHHET!F13+MANDAX!F13+ORGON!F13+SAIXANDULAAN!F13+ULAANBADRAX!F13+HATANBULAG!F13+HOBSGOL!F13+ERDENE!F13+SAINSHAND!F13+SAINSHAND!L13+'ZAMIIN UUD'!F13)</f>
        <v>4308748600</v>
      </c>
      <c r="G13" s="122">
        <f>SUM(AIRAG!G13+ALTANSHIREE!G13+DALANGARGALAN!G13+DELGEREH!G13+IHHET!G13+MANDAX!G13+ORGON!G13+SAIXANDULAAN!G13+ULAANBADRAX!G13+HATANBULAG!G13+HOBSGOL!G13+ERDENE!G13+SAINSHAND!G13+SAINSHAND!M13+'ZAMIIN UUD'!G13)</f>
        <v>3623812680.1700001</v>
      </c>
      <c r="H13" s="122">
        <f>SUM(AIRAG!H13+ALTANSHIREE!H13+DALANGARGALAN!H13+DELGEREH!H13+IHHET!H13+MANDAX!H13+ORGON!H13+SAIXANDULAAN!H13+ULAANBADRAX!H13+HATANBULAG!H13+HOBSGOL!H13+ERDENE!H13+SAINSHAND!H13+SAINSHAND!N13+'ZAMIIN UUD'!H13)</f>
        <v>-628758181.83000004</v>
      </c>
      <c r="I13" s="122">
        <f>SUM(SAINSHAND!I13+'ZAMIIN UUD'!I13)</f>
        <v>118574700</v>
      </c>
      <c r="J13" s="122">
        <f>SUM(SAINSHAND!J13+'ZAMIIN UUD'!J13)</f>
        <v>92523336.710000008</v>
      </c>
      <c r="K13" s="122">
        <f>SUM(SAINSHAND!K13+'ZAMIIN UUD'!K13)</f>
        <v>-26051363.289999999</v>
      </c>
      <c r="L13" s="122">
        <f>SUM(SAINSHAND!O13+SAINSHAND!R13+'ZAMIIN UUD'!O13)</f>
        <v>1421386400</v>
      </c>
      <c r="M13" s="122">
        <f>SUM(SAINSHAND!P13+SAINSHAND!S13+'ZAMIIN UUD'!P13)</f>
        <v>1299047301.76</v>
      </c>
      <c r="N13" s="122">
        <f>SUM(SAINSHAND!Q13+SAINSHAND!T13+'ZAMIIN UUD'!Q13)</f>
        <v>-31614948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257887000</v>
      </c>
      <c r="S13" s="122">
        <f>SUM('ZAMIIN UUD'!S13)</f>
        <v>265723600</v>
      </c>
      <c r="T13" s="122">
        <f>SUM('ZAMIIN UUD'!T13)</f>
        <v>7836600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0">
        <f t="shared" si="1"/>
        <v>6800011200</v>
      </c>
      <c r="AK13" s="170">
        <f>SUM(D13+G13+J13+M13+P13+S13+V13+Y13+AB13+AE13+AH13)</f>
        <v>5906790113.0700006</v>
      </c>
      <c r="AL13" s="170">
        <f t="shared" si="3"/>
        <v>-743261630.69000006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0">
        <f t="shared" si="4"/>
        <v>0</v>
      </c>
      <c r="AQ13" s="170">
        <f t="shared" si="5"/>
        <v>0</v>
      </c>
      <c r="AR13" s="170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0">
        <f t="shared" si="7"/>
        <v>0</v>
      </c>
      <c r="AZ13" s="170">
        <f t="shared" si="8"/>
        <v>0</v>
      </c>
      <c r="BA13" s="170">
        <f t="shared" si="9"/>
        <v>0</v>
      </c>
      <c r="BB13" s="170">
        <f t="shared" si="10"/>
        <v>6800011200</v>
      </c>
      <c r="BC13" s="170">
        <f>SUM(AK13+AQ13+AZ13)</f>
        <v>5906790113.0700006</v>
      </c>
      <c r="BD13" s="170">
        <f t="shared" si="12"/>
        <v>-743261630.69000006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67236900</v>
      </c>
      <c r="D14" s="122">
        <f>SUM(AIRAG!D14+ALTANSHIREE!D14+DALANGARGALAN!D14+DELGEREH!D14+IHHET!D14+MANDAX!D14+ORGON!D14+SAIXANDULAAN!D14+ULAANBADRAX!D14+HATANBULAG!D14+HOBSGOL!D14+ERDENE!D14+SAINSHAND!D14+'ZAMIIN UUD'!D14)</f>
        <v>59885094.799999997</v>
      </c>
      <c r="E14" s="122">
        <f>SUM(AIRAG!E14+ALTANSHIREE!E14+DALANGARGALAN!E14+DELGEREH!E14+IHHET!E14+MANDAX!E14+ORGON!E14+SAIXANDULAAN!E14+ULAANBADRAX!E14+HATANBULAG!E14+HOBSGOL!E14+ERDENE!E14+SAINSHAND!E14+'ZAMIIN UUD'!E14)</f>
        <v>-6998302.2000000002</v>
      </c>
      <c r="F14" s="122">
        <f>SUM(AIRAG!F14+ALTANSHIREE!F14+DALANGARGALAN!F14+DELGEREH!F14+IHHET!F14+MANDAX!F14+ORGON!F14+SAIXANDULAAN!F14+ULAANBADRAX!F14+HATANBULAG!F14+HOBSGOL!F14+ERDENE!F14+SAINSHAND!F14+SAINSHAND!L14+'ZAMIIN UUD'!F14)</f>
        <v>690470400</v>
      </c>
      <c r="G14" s="122">
        <f>SUM(AIRAG!G14+ALTANSHIREE!G14+DALANGARGALAN!G14+DELGEREH!G14+IHHET!G14+MANDAX!G14+ORGON!G14+SAIXANDULAAN!G14+ULAANBADRAX!G14+HATANBULAG!G14+HOBSGOL!G14+ERDENE!G14+SAINSHAND!G14+SAINSHAND!M14+'ZAMIIN UUD'!G14)</f>
        <v>555635876.57999992</v>
      </c>
      <c r="H14" s="122">
        <f>SUM(AIRAG!H14+ALTANSHIREE!H14+DALANGARGALAN!H14+DELGEREH!H14+IHHET!H14+MANDAX!H14+ORGON!H14+SAIXANDULAAN!H14+ULAANBADRAX!H14+HATANBULAG!H14+HOBSGOL!H14+ERDENE!H14+SAINSHAND!H14+SAINSHAND!N14+'ZAMIIN UUD'!H14)</f>
        <v>-125201519.41999999</v>
      </c>
      <c r="I14" s="122">
        <f>SUM(SAINSHAND!I14+'ZAMIIN UUD'!I14)</f>
        <v>24800000</v>
      </c>
      <c r="J14" s="122">
        <f>SUM(SAINSHAND!J14+'ZAMIIN UUD'!J14)</f>
        <v>22410000</v>
      </c>
      <c r="K14" s="122">
        <f>SUM(SAINSHAND!K14+'ZAMIIN UUD'!K14)</f>
        <v>-2390000</v>
      </c>
      <c r="L14" s="122">
        <f>SUM(SAINSHAND!O14+SAINSHAND!R14+'ZAMIIN UUD'!O14)</f>
        <v>214720000</v>
      </c>
      <c r="M14" s="122">
        <f>SUM(SAINSHAND!P14+SAINSHAND!S14+'ZAMIIN UUD'!P14)</f>
        <v>272475214.75999999</v>
      </c>
      <c r="N14" s="122">
        <f>SUM(SAINSHAND!Q14+SAINSHAND!T14+'ZAMIIN UUD'!Q14)</f>
        <v>-2972800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36720000</v>
      </c>
      <c r="S14" s="122">
        <f>SUM('ZAMIIN UUD'!S14)</f>
        <v>32844000</v>
      </c>
      <c r="T14" s="122">
        <f>SUM('ZAMIIN UUD'!T14)</f>
        <v>-3876000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0">
        <f t="shared" si="1"/>
        <v>1033947300</v>
      </c>
      <c r="AK14" s="170">
        <f t="shared" si="2"/>
        <v>943250186.13999987</v>
      </c>
      <c r="AL14" s="170">
        <f t="shared" si="3"/>
        <v>-141438621.62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0">
        <f t="shared" si="4"/>
        <v>0</v>
      </c>
      <c r="AQ14" s="170">
        <f t="shared" si="5"/>
        <v>0</v>
      </c>
      <c r="AR14" s="170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0">
        <f t="shared" si="7"/>
        <v>0</v>
      </c>
      <c r="AZ14" s="170">
        <f t="shared" si="8"/>
        <v>0</v>
      </c>
      <c r="BA14" s="170">
        <f t="shared" si="9"/>
        <v>0</v>
      </c>
      <c r="BB14" s="170">
        <f t="shared" si="10"/>
        <v>1033947300</v>
      </c>
      <c r="BC14" s="170">
        <f t="shared" si="11"/>
        <v>943250186.13999987</v>
      </c>
      <c r="BD14" s="170">
        <f t="shared" si="12"/>
        <v>-141438621.62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240825800</v>
      </c>
      <c r="D15" s="122">
        <f>SUM(AIRAG!D15+ALTANSHIREE!D15+DALANGARGALAN!D15+DELGEREH!D15+IHHET!D15+MANDAX!D15+ORGON!D15+SAIXANDULAAN!D15+ULAANBADRAX!D15+HATANBULAG!D15+HOBSGOL!D15+ERDENE!D15+SAINSHAND!D15+'ZAMIIN UUD'!D15)</f>
        <v>127953177.83</v>
      </c>
      <c r="E15" s="122">
        <f>SUM(AIRAG!E15+ALTANSHIREE!E15+DALANGARGALAN!E15+DELGEREH!E15+IHHET!E15+MANDAX!E15+ORGON!E15+SAIXANDULAAN!E15+ULAANBADRAX!E15+HATANBULAG!E15+HOBSGOL!E15+ERDENE!E15+SAINSHAND!E15+'ZAMIIN UUD'!E15)</f>
        <v>-102838631.17</v>
      </c>
      <c r="F15" s="122">
        <f>SUM(AIRAG!F15+ALTANSHIREE!F15+DALANGARGALAN!F15+DELGEREH!F15+IHHET!F15+MANDAX!F15+ORGON!F15+SAIXANDULAAN!F15+ULAANBADRAX!F15+HATANBULAG!F15+HOBSGOL!F15+ERDENE!F15+SAINSHAND!F15+SAINSHAND!L15+'ZAMIIN UUD'!F15)</f>
        <v>443980300</v>
      </c>
      <c r="G15" s="122">
        <f>SUM(AIRAG!G15+ALTANSHIREE!G15+DALANGARGALAN!G15+DELGEREH!G15+IHHET!G15+MANDAX!G15+ORGON!G15+SAIXANDULAAN!G15+ULAANBADRAX!G15+HATANBULAG!G15+HOBSGOL!G15+ERDENE!G15+SAINSHAND!G15+SAINSHAND!M15+'ZAMIIN UUD'!G15)</f>
        <v>350453061.63999999</v>
      </c>
      <c r="H15" s="122">
        <f>SUM(AIRAG!H15+ALTANSHIREE!H15+DALANGARGALAN!H15+DELGEREH!H15+IHHET!H15+MANDAX!H15+ORGON!H15+SAIXANDULAAN!H15+ULAANBADRAX!H15+HATANBULAG!H15+HOBSGOL!H15+ERDENE!H15+SAINSHAND!H15+SAINSHAND!N15+'ZAMIIN UUD'!H15)</f>
        <v>-86639385.359999999</v>
      </c>
      <c r="I15" s="122">
        <f>SUM(SAINSHAND!I15+'ZAMIIN UUD'!I15)</f>
        <v>22151400</v>
      </c>
      <c r="J15" s="122">
        <f>SUM(SAINSHAND!J15+'ZAMIIN UUD'!J15)</f>
        <v>14779600</v>
      </c>
      <c r="K15" s="122">
        <f>SUM(SAINSHAND!K15+'ZAMIIN UUD'!K15)</f>
        <v>-7371800</v>
      </c>
      <c r="L15" s="122">
        <f>SUM(SAINSHAND!O15+SAINSHAND!R15+'ZAMIIN UUD'!O15)</f>
        <v>122556800</v>
      </c>
      <c r="M15" s="122">
        <f>SUM(SAINSHAND!P15+SAINSHAND!S15+'ZAMIIN UUD'!P15)</f>
        <v>63120646.469999999</v>
      </c>
      <c r="N15" s="122">
        <f>SUM(SAINSHAND!Q15+SAINSHAND!T15+'ZAMIIN UUD'!Q15)</f>
        <v>1050000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23274000</v>
      </c>
      <c r="S15" s="122">
        <f>SUM('ZAMIIN UUD'!S15)</f>
        <v>23274000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0">
        <f t="shared" si="1"/>
        <v>852788300</v>
      </c>
      <c r="AK15" s="170">
        <f t="shared" si="2"/>
        <v>579580485.93999994</v>
      </c>
      <c r="AL15" s="170">
        <f t="shared" si="3"/>
        <v>-195799816.53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0">
        <f t="shared" si="4"/>
        <v>0</v>
      </c>
      <c r="AQ15" s="170">
        <f t="shared" si="5"/>
        <v>0</v>
      </c>
      <c r="AR15" s="170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0">
        <f t="shared" si="7"/>
        <v>0</v>
      </c>
      <c r="AZ15" s="170">
        <f t="shared" si="8"/>
        <v>0</v>
      </c>
      <c r="BA15" s="170">
        <f t="shared" si="9"/>
        <v>0</v>
      </c>
      <c r="BB15" s="170">
        <f t="shared" si="10"/>
        <v>852788300</v>
      </c>
      <c r="BC15" s="170">
        <f t="shared" si="11"/>
        <v>579580485.93999994</v>
      </c>
      <c r="BD15" s="170">
        <f t="shared" si="12"/>
        <v>-195799816.53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60800000</v>
      </c>
      <c r="D16" s="122">
        <f>SUM(AIRAG!D16+ALTANSHIREE!D16+DALANGARGALAN!D16+DELGEREH!D16+IHHET!D16+MANDAX!D16+ORGON!D16+SAIXANDULAAN!D16+ULAANBADRAX!D16+HATANBULAG!D16+HOBSGOL!D16+ERDENE!D16+SAINSHAND!D16+'ZAMIIN UUD'!D16)</f>
        <v>55493606.159999996</v>
      </c>
      <c r="E16" s="122">
        <f>SUM(AIRAG!E16+ALTANSHIREE!E16+DALANGARGALAN!E16+DELGEREH!E16+IHHET!E16+MANDAX!E16+ORGON!E16+SAIXANDULAAN!E16+ULAANBADRAX!E16+HATANBULAG!E16+HOBSGOL!E16+ERDENE!E16+SAINSHAND!E16+'ZAMIIN UUD'!E16)</f>
        <v>-5306393.8400000036</v>
      </c>
      <c r="F16" s="122">
        <f>SUM(AIRAG!F16+ALTANSHIREE!F16+DALANGARGALAN!F16+DELGEREH!F16+IHHET!F16+MANDAX!F16+ORGON!F16+SAIXANDULAAN!F16+ULAANBADRAX!F16+HATANBULAG!F16+HOBSGOL!F16+ERDENE!F16+SAINSHAND!F16+SAINSHAND!L16+'ZAMIIN UUD'!F16)</f>
        <v>489242400</v>
      </c>
      <c r="G16" s="122">
        <f>SUM(AIRAG!G16+ALTANSHIREE!G16+DALANGARGALAN!G16+DELGEREH!G16+IHHET!G16+MANDAX!G16+ORGON!G16+SAIXANDULAAN!G16+ULAANBADRAX!G16+HATANBULAG!G16+HOBSGOL!G16+ERDENE!G16+SAINSHAND!G16+SAINSHAND!M16+'ZAMIIN UUD'!G16)</f>
        <v>411141517.61000001</v>
      </c>
      <c r="H16" s="122">
        <f>SUM(AIRAG!H16+ALTANSHIREE!H16+DALANGARGALAN!H16+DELGEREH!H16+IHHET!H16+MANDAX!H16+ORGON!H16+SAIXANDULAAN!H16+ULAANBADRAX!H16+HATANBULAG!H16+HOBSGOL!H16+ERDENE!H16+SAINSHAND!H16+SAINSHAND!N16+'ZAMIIN UUD'!H16)</f>
        <v>-78100882.389999986</v>
      </c>
      <c r="I16" s="122">
        <f>SUM(SAINSHAND!I16+'ZAMIIN UUD'!I16)</f>
        <v>9900000</v>
      </c>
      <c r="J16" s="122">
        <f>SUM(SAINSHAND!J16+'ZAMIIN UUD'!J16)</f>
        <v>8586050</v>
      </c>
      <c r="K16" s="122">
        <f>SUM(SAINSHAND!K16+'ZAMIIN UUD'!K16)</f>
        <v>-1313950</v>
      </c>
      <c r="L16" s="122">
        <f>SUM(SAINSHAND!O16+SAINSHAND!R16+'ZAMIIN UUD'!O16)</f>
        <v>459880000</v>
      </c>
      <c r="M16" s="122">
        <f>SUM(SAINSHAND!P16+SAINSHAND!S16+'ZAMIIN UUD'!P16)</f>
        <v>448128400</v>
      </c>
      <c r="N16" s="122">
        <f>SUM(SAINSHAND!Q16+SAINSHAND!T16+'ZAMIIN UUD'!Q16)</f>
        <v>-11751600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0">
        <f t="shared" si="1"/>
        <v>1019822400</v>
      </c>
      <c r="AK16" s="170">
        <f t="shared" si="2"/>
        <v>923349573.76999998</v>
      </c>
      <c r="AL16" s="170">
        <f t="shared" si="3"/>
        <v>-96472826.229999989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0">
        <f t="shared" si="4"/>
        <v>0</v>
      </c>
      <c r="AQ16" s="170">
        <f t="shared" si="5"/>
        <v>0</v>
      </c>
      <c r="AR16" s="170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0">
        <f t="shared" si="7"/>
        <v>0</v>
      </c>
      <c r="AZ16" s="170">
        <f t="shared" si="8"/>
        <v>0</v>
      </c>
      <c r="BA16" s="170">
        <f t="shared" si="9"/>
        <v>0</v>
      </c>
      <c r="BB16" s="170">
        <f t="shared" si="10"/>
        <v>1019822400</v>
      </c>
      <c r="BC16" s="170">
        <f t="shared" si="11"/>
        <v>923349573.76999998</v>
      </c>
      <c r="BD16" s="170">
        <f t="shared" si="12"/>
        <v>-96472826.229999989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222274700</v>
      </c>
      <c r="D17" s="86">
        <f>SUM(AIRAG!D17+ALTANSHIREE!D17+DALANGARGALAN!D17+DELGEREH!D17+IHHET!D17+MANDAX!D17+ORGON!D17+SAIXANDULAAN!D17+ULAANBADRAX!D17+HATANBULAG!D17+HOBSGOL!D17+ERDENE!D17+SAINSHAND!D17+'ZAMIIN UUD'!D17)</f>
        <v>181404751.69999999</v>
      </c>
      <c r="E17" s="86">
        <f>SUM(AIRAG!E17+ALTANSHIREE!E17+DALANGARGALAN!E17+DELGEREH!E17+IHHET!E17+MANDAX!E17+ORGON!E17+SAIXANDULAAN!E17+ULAANBADRAX!E17+HATANBULAG!E17+HOBSGOL!E17+ERDENE!E17+SAINSHAND!E17+'ZAMIIN UUD'!E17)</f>
        <v>-40869948.299999997</v>
      </c>
      <c r="F17" s="86">
        <f>SUM(AIRAG!F17+ALTANSHIREE!F17+DALANGARGALAN!F17+DELGEREH!F17+IHHET!F17+MANDAX!F17+ORGON!F17+SAIXANDULAAN!F17+ULAANBADRAX!F17+HATANBULAG!F17+HOBSGOL!F17+ERDENE!F17+SAINSHAND!F17+SAINSHAND!L17+'ZAMIIN UUD'!F17)</f>
        <v>1374432800</v>
      </c>
      <c r="G17" s="86">
        <f>SUM(AIRAG!G17+ALTANSHIREE!G17+DALANGARGALAN!G17+DELGEREH!G17+IHHET!G17+MANDAX!G17+ORGON!G17+SAIXANDULAAN!G17+ULAANBADRAX!G17+HATANBULAG!G17+HOBSGOL!G17+ERDENE!G17+SAINSHAND!G17+SAINSHAND!M17+'ZAMIIN UUD'!G17)</f>
        <v>1149804699.5</v>
      </c>
      <c r="H17" s="86">
        <f>SUM(AIRAG!H17+ALTANSHIREE!H17+DALANGARGALAN!H17+DELGEREH!H17+IHHET!H17+MANDAX!H17+ORGON!H17+SAIXANDULAAN!H17+ULAANBADRAX!H17+HATANBULAG!H17+HOBSGOL!H17+ERDENE!H17+SAINSHAND!H17+SAINSHAND!N17+'ZAMIIN UUD'!H17)</f>
        <v>-224628100.49999997</v>
      </c>
      <c r="I17" s="86">
        <f>SUM(SAINSHAND!I17+'ZAMIIN UUD'!I17)</f>
        <v>38420500</v>
      </c>
      <c r="J17" s="86">
        <f>SUM(SAINSHAND!J17+'ZAMIIN UUD'!J17)</f>
        <v>28739598.490000002</v>
      </c>
      <c r="K17" s="86">
        <f>SUM(SAINSHAND!K17+'ZAMIIN UUD'!K17)</f>
        <v>-9680901.5099999961</v>
      </c>
      <c r="L17" s="86">
        <f>SUM(SAINSHAND!O17+SAINSHAND!R17+'ZAMIIN UUD'!O17)</f>
        <v>434334500</v>
      </c>
      <c r="M17" s="86">
        <f>SUM(SAINSHAND!P17+SAINSHAND!S17+'ZAMIIN UUD'!P17)</f>
        <v>428187978.97000003</v>
      </c>
      <c r="N17" s="86">
        <f>SUM(SAINSHAND!Q17+SAINSHAND!T17+'ZAMIIN UUD'!Q17)</f>
        <v>724945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69786300</v>
      </c>
      <c r="S17" s="86">
        <f>SUM('ZAMIIN UUD'!S17)</f>
        <v>69190200</v>
      </c>
      <c r="T17" s="86">
        <f>SUM('ZAMIIN UUD'!T17)</f>
        <v>-596100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2139248800</v>
      </c>
      <c r="AK17" s="88">
        <f t="shared" si="2"/>
        <v>1857327228.6600001</v>
      </c>
      <c r="AL17" s="88">
        <f t="shared" si="3"/>
        <v>-275050105.30999994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2139248800</v>
      </c>
      <c r="BC17" s="88">
        <f t="shared" si="11"/>
        <v>1857327228.6600001</v>
      </c>
      <c r="BD17" s="88">
        <f t="shared" si="12"/>
        <v>-275050105.30999994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151311200</v>
      </c>
      <c r="D18" s="122">
        <f>SUM(AIRAG!D18+ALTANSHIREE!D18+DALANGARGALAN!D18+DELGEREH!D18+IHHET!D18+MANDAX!D18+ORGON!D18+SAIXANDULAAN!D18+ULAANBADRAX!D18+HATANBULAG!D18+HOBSGOL!D18+ERDENE!D18+SAINSHAND!D18+'ZAMIIN UUD'!D18)</f>
        <v>123664837.14999998</v>
      </c>
      <c r="E18" s="122">
        <f>SUM(AIRAG!E18+ALTANSHIREE!E18+DALANGARGALAN!E18+DELGEREH!E18+IHHET!E18+MANDAX!E18+ORGON!E18+SAIXANDULAAN!E18+ULAANBADRAX!E18+HATANBULAG!E18+HOBSGOL!E18+ERDENE!E18+SAINSHAND!E18+'ZAMIIN UUD'!E18)</f>
        <v>-25947412.25</v>
      </c>
      <c r="F18" s="122">
        <f>SUM(AIRAG!F18+ALTANSHIREE!F18+DALANGARGALAN!F18+DELGEREH!F18+IHHET!F18+MANDAX!F18+ORGON!F18+SAIXANDULAAN!F18+ULAANBADRAX!F18+HATANBULAG!F18+HOBSGOL!F18+ERDENE!F18+SAINSHAND!F18+SAINSHAND!L18+'ZAMIIN UUD'!F18)</f>
        <v>935710200</v>
      </c>
      <c r="G18" s="122">
        <f>SUM(AIRAG!G18+ALTANSHIREE!G18+DALANGARGALAN!G18+DELGEREH!G18+IHHET!G18+MANDAX!G18+ORGON!G18+SAIXANDULAAN!G18+ULAANBADRAX!G18+HATANBULAG!G18+HOBSGOL!G18+ERDENE!G18+SAINSHAND!G18+SAINSHAND!M18+'ZAMIIN UUD'!G18)</f>
        <v>790636306.11999989</v>
      </c>
      <c r="H18" s="122">
        <f>SUM(AIRAG!H18+ALTANSHIREE!H18+DALANGARGALAN!H18+DELGEREH!H18+IHHET!H18+MANDAX!H18+ORGON!H18+SAIXANDULAAN!H18+ULAANBADRAX!H18+HATANBULAG!H18+HOBSGOL!H18+ERDENE!H18+SAINSHAND!H18+SAINSHAND!N18+'ZAMIIN UUD'!H18)</f>
        <v>-135279825.03000003</v>
      </c>
      <c r="I18" s="122">
        <f>SUM(SAINSHAND!I18+'ZAMIIN UUD'!I18)</f>
        <v>26131400</v>
      </c>
      <c r="J18" s="122">
        <f>SUM(SAINSHAND!J18+'ZAMIIN UUD'!J18)</f>
        <v>19283209.100000001</v>
      </c>
      <c r="K18" s="122">
        <f>SUM(SAINSHAND!K18+'ZAMIIN UUD'!K18)</f>
        <v>-6848190.8999999985</v>
      </c>
      <c r="L18" s="122">
        <f>SUM(SAINSHAND!O18+SAINSHAND!R18+'ZAMIIN UUD'!O18)</f>
        <v>288482500</v>
      </c>
      <c r="M18" s="122">
        <f>SUM(SAINSHAND!P18+SAINSHAND!S18+'ZAMIIN UUD'!P18)</f>
        <v>286698678.97000003</v>
      </c>
      <c r="N18" s="122">
        <f>SUM(SAINSHAND!Q18+SAINSHAND!T18+'ZAMIIN UUD'!Q18)</f>
        <v>1800745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47461100</v>
      </c>
      <c r="S18" s="122">
        <f>SUM('ZAMIIN UUD'!S18)</f>
        <v>47049600</v>
      </c>
      <c r="T18" s="122">
        <f>SUM('ZAMIIN UUD'!T18)</f>
        <v>-411500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0">
        <f t="shared" si="1"/>
        <v>1449096400</v>
      </c>
      <c r="AK18" s="170">
        <f t="shared" si="2"/>
        <v>1267332631.3399999</v>
      </c>
      <c r="AL18" s="170">
        <f t="shared" si="3"/>
        <v>-166686183.18000004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0">
        <f t="shared" si="4"/>
        <v>0</v>
      </c>
      <c r="AQ18" s="170">
        <f t="shared" si="5"/>
        <v>0</v>
      </c>
      <c r="AR18" s="170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0">
        <f t="shared" si="7"/>
        <v>0</v>
      </c>
      <c r="AZ18" s="170">
        <f t="shared" si="8"/>
        <v>0</v>
      </c>
      <c r="BA18" s="170">
        <f t="shared" si="9"/>
        <v>0</v>
      </c>
      <c r="BB18" s="170">
        <f t="shared" si="10"/>
        <v>1449096400</v>
      </c>
      <c r="BC18" s="170">
        <f t="shared" si="11"/>
        <v>1267332631.3399999</v>
      </c>
      <c r="BD18" s="170">
        <f t="shared" si="12"/>
        <v>-166686183.18000004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17823300</v>
      </c>
      <c r="D19" s="122">
        <f>SUM(AIRAG!D19+ALTANSHIREE!D19+DALANGARGALAN!D19+DELGEREH!D19+IHHET!D19+MANDAX!D19+ORGON!D19+SAIXANDULAAN!D19+ULAANBADRAX!D19+HATANBULAG!D19+HOBSGOL!D19+ERDENE!D19+SAINSHAND!D19+'ZAMIIN UUD'!D19)</f>
        <v>14690983.68</v>
      </c>
      <c r="E19" s="122">
        <f>SUM(AIRAG!E19+ALTANSHIREE!E19+DALANGARGALAN!E19+DELGEREH!E19+IHHET!E19+MANDAX!E19+ORGON!E19+SAIXANDULAAN!E19+ULAANBADRAX!E19+HATANBULAG!E19+HOBSGOL!E19+ERDENE!E19+SAINSHAND!E19+'ZAMIIN UUD'!E19)</f>
        <v>-2872447.19</v>
      </c>
      <c r="F19" s="122">
        <f>SUM(AIRAG!F19+ALTANSHIREE!F19+DALANGARGALAN!F19+DELGEREH!F19+IHHET!F19+MANDAX!F19+ORGON!F19+SAIXANDULAAN!F19+ULAANBADRAX!F19+HATANBULAG!F19+HOBSGOL!F19+ERDENE!F19+SAINSHAND!F19+SAINSHAND!L19+'ZAMIIN UUD'!F19)</f>
        <v>108626400</v>
      </c>
      <c r="G19" s="122">
        <f>SUM(AIRAG!G19+ALTANSHIREE!G19+DALANGARGALAN!G19+DELGEREH!G19+IHHET!G19+MANDAX!G19+ORGON!G19+SAIXANDULAAN!G19+ULAANBADRAX!G19+HATANBULAG!G19+HOBSGOL!G19+ERDENE!G19+SAINSHAND!G19+SAINSHAND!M19+'ZAMIIN UUD'!G19)</f>
        <v>90523325.909999996</v>
      </c>
      <c r="H19" s="122">
        <f>SUM(AIRAG!H19+ALTANSHIREE!H19+DALANGARGALAN!H19+DELGEREH!H19+IHHET!H19+MANDAX!H19+ORGON!H19+SAIXANDULAAN!H19+ULAANBADRAX!H19+HATANBULAG!H19+HOBSGOL!H19+ERDENE!H19+SAINSHAND!H19+SAINSHAND!N19+'ZAMIIN UUD'!H19)</f>
        <v>-17477932</v>
      </c>
      <c r="I19" s="122">
        <f>SUM(SAINSHAND!I19+'ZAMIIN UUD'!I19)</f>
        <v>3075200</v>
      </c>
      <c r="J19" s="122">
        <f>SUM(SAINSHAND!J19+'ZAMIIN UUD'!J19)</f>
        <v>2244379.3899999997</v>
      </c>
      <c r="K19" s="122">
        <f>SUM(SAINSHAND!K19+'ZAMIIN UUD'!K19)</f>
        <v>-830820.6100000001</v>
      </c>
      <c r="L19" s="122">
        <f>SUM(SAINSHAND!O19+SAINSHAND!R19+'ZAMIIN UUD'!O19)</f>
        <v>36273600</v>
      </c>
      <c r="M19" s="122">
        <f>SUM(SAINSHAND!P19+SAINSHAND!S19+'ZAMIIN UUD'!P19)</f>
        <v>35183000</v>
      </c>
      <c r="N19" s="122">
        <f>SUM(SAINSHAND!Q19+SAINSHAND!T19+'ZAMIIN UUD'!Q19)</f>
        <v>-269000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5582800</v>
      </c>
      <c r="S19" s="122">
        <f>SUM('ZAMIIN UUD'!S19)</f>
        <v>5535400</v>
      </c>
      <c r="T19" s="122">
        <f>SUM('ZAMIIN UUD'!T19)</f>
        <v>-47400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0">
        <f t="shared" si="1"/>
        <v>171381300</v>
      </c>
      <c r="AK19" s="170">
        <f t="shared" si="2"/>
        <v>148177088.98000002</v>
      </c>
      <c r="AL19" s="170">
        <f t="shared" si="3"/>
        <v>-21497599.800000001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0">
        <f t="shared" si="4"/>
        <v>0</v>
      </c>
      <c r="AQ19" s="170">
        <f t="shared" si="5"/>
        <v>0</v>
      </c>
      <c r="AR19" s="170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0">
        <f t="shared" si="7"/>
        <v>0</v>
      </c>
      <c r="AZ19" s="170">
        <f t="shared" si="8"/>
        <v>0</v>
      </c>
      <c r="BA19" s="170">
        <f t="shared" si="9"/>
        <v>0</v>
      </c>
      <c r="BB19" s="170">
        <f t="shared" si="10"/>
        <v>171381300</v>
      </c>
      <c r="BC19" s="170">
        <f t="shared" si="11"/>
        <v>148177088.98000002</v>
      </c>
      <c r="BD19" s="170">
        <f t="shared" si="12"/>
        <v>-21497599.800000001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8504800</v>
      </c>
      <c r="D20" s="122">
        <f>SUM(AIRAG!D20+ALTANSHIREE!D20+DALANGARGALAN!D20+DELGEREH!D20+IHHET!D20+MANDAX!D20+ORGON!D20+SAIXANDULAAN!D20+ULAANBADRAX!D20+HATANBULAG!D20+HOBSGOL!D20+ERDENE!D20+SAINSHAND!D20+'ZAMIIN UUD'!D20)</f>
        <v>7838105.8499999996</v>
      </c>
      <c r="E20" s="122">
        <f>SUM(AIRAG!E20+ALTANSHIREE!E20+DALANGARGALAN!E20+DELGEREH!E20+IHHET!E20+MANDAX!E20+ORGON!E20+SAIXANDULAAN!E20+ULAANBADRAX!E20+HATANBULAG!E20+HOBSGOL!E20+ERDENE!E20+SAINSHAND!E20+'ZAMIIN UUD'!E20)</f>
        <v>-815766.60000000021</v>
      </c>
      <c r="F20" s="122">
        <f>SUM(AIRAG!F20+ALTANSHIREE!F20+DALANGARGALAN!F20+DELGEREH!F20+IHHET!F20+MANDAX!F20+ORGON!F20+SAIXANDULAAN!F20+ULAANBADRAX!F20+HATANBULAG!F20+HOBSGOL!F20+ERDENE!F20+SAINSHAND!F20+SAINSHAND!L20+'ZAMIIN UUD'!F20)</f>
        <v>58161500</v>
      </c>
      <c r="G20" s="122">
        <f>SUM(AIRAG!G20+ALTANSHIREE!G20+DALANGARGALAN!G20+DELGEREH!G20+IHHET!G20+MANDAX!G20+ORGON!G20+SAIXANDULAAN!G20+ULAANBADRAX!G20+HATANBULAG!G20+HOBSGOL!G20+ERDENE!G20+SAINSHAND!G20+SAINSHAND!M20+'ZAMIIN UUD'!G20)</f>
        <v>51492625.929999992</v>
      </c>
      <c r="H20" s="122">
        <f>SUM(AIRAG!H20+ALTANSHIREE!H20+DALANGARGALAN!H20+DELGEREH!H20+IHHET!H20+MANDAX!H20+ORGON!H20+SAIXANDULAAN!H20+ULAANBADRAX!H20+HATANBULAG!H20+HOBSGOL!H20+ERDENE!H20+SAINSHAND!H20+SAINSHAND!N20+'ZAMIIN UUD'!H20)</f>
        <v>-7178860.5199999996</v>
      </c>
      <c r="I20" s="122">
        <f>SUM(SAINSHAND!I20+'ZAMIIN UUD'!I20)</f>
        <v>1873400</v>
      </c>
      <c r="J20" s="122">
        <f>SUM(SAINSHAND!J20+'ZAMIIN UUD'!J20)</f>
        <v>1122189.52</v>
      </c>
      <c r="K20" s="122">
        <f>SUM(SAINSHAND!K20+'ZAMIIN UUD'!K20)</f>
        <v>-751210.48</v>
      </c>
      <c r="L20" s="122">
        <f>SUM(SAINSHAND!O20+SAINSHAND!R20+'ZAMIIN UUD'!O20)</f>
        <v>26296000</v>
      </c>
      <c r="M20" s="122">
        <f>SUM(SAINSHAND!P20+SAINSHAND!S20+'ZAMIIN UUD'!P20)</f>
        <v>25528300</v>
      </c>
      <c r="N20" s="122">
        <f>SUM(SAINSHAND!Q20+SAINSHAND!T20+'ZAMIIN UUD'!Q20)</f>
        <v>-150600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2788300</v>
      </c>
      <c r="S20" s="122">
        <f>SUM('ZAMIIN UUD'!S20)</f>
        <v>2767400</v>
      </c>
      <c r="T20" s="122">
        <f>SUM('ZAMIIN UUD'!T20)</f>
        <v>-20900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0">
        <f t="shared" si="1"/>
        <v>97624000</v>
      </c>
      <c r="AK20" s="170">
        <f t="shared" si="2"/>
        <v>88748621.299999997</v>
      </c>
      <c r="AL20" s="170">
        <f t="shared" si="3"/>
        <v>-8917337.5999999996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0">
        <f t="shared" si="4"/>
        <v>0</v>
      </c>
      <c r="AQ20" s="170">
        <f t="shared" si="5"/>
        <v>0</v>
      </c>
      <c r="AR20" s="170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0">
        <f t="shared" si="7"/>
        <v>0</v>
      </c>
      <c r="AZ20" s="170">
        <f t="shared" si="8"/>
        <v>0</v>
      </c>
      <c r="BA20" s="170">
        <f t="shared" si="9"/>
        <v>0</v>
      </c>
      <c r="BB20" s="170">
        <f t="shared" si="10"/>
        <v>97624000</v>
      </c>
      <c r="BC20" s="170">
        <f t="shared" si="11"/>
        <v>88748621.299999997</v>
      </c>
      <c r="BD20" s="170">
        <f t="shared" si="12"/>
        <v>-8917337.5999999996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8990600</v>
      </c>
      <c r="D21" s="122">
        <f>SUM(AIRAG!D21+ALTANSHIREE!D21+DALANGARGALAN!D21+DELGEREH!D21+IHHET!D21+MANDAX!D21+ORGON!D21+SAIXANDULAAN!D21+ULAANBADRAX!D21+HATANBULAG!D21+HOBSGOL!D21+ERDENE!D21+SAINSHAND!D21+'ZAMIIN UUD'!D21)</f>
        <v>6592966.3200000003</v>
      </c>
      <c r="E21" s="122">
        <f>SUM(AIRAG!E21+ALTANSHIREE!E21+DALANGARGALAN!E21+DELGEREH!E21+IHHET!E21+MANDAX!E21+ORGON!E21+SAIXANDULAAN!E21+ULAANBADRAX!E21+HATANBULAG!E21+HOBSGOL!E21+ERDENE!E21+SAINSHAND!E21+'ZAMIIN UUD'!E21)</f>
        <v>-2046265.1</v>
      </c>
      <c r="F21" s="122">
        <f>SUM(AIRAG!F21+ALTANSHIREE!F21+DALANGARGALAN!F21+DELGEREH!F21+IHHET!F21+MANDAX!F21+ORGON!F21+SAIXANDULAAN!F21+ULAANBADRAX!F21+HATANBULAG!F21+HOBSGOL!F21+ERDENE!F21+SAINSHAND!F21+SAINSHAND!L21+'ZAMIIN UUD'!F21)</f>
        <v>52311700</v>
      </c>
      <c r="G21" s="122">
        <f>SUM(AIRAG!G21+ALTANSHIREE!G21+DALANGARGALAN!G21+DELGEREH!G21+IHHET!G21+MANDAX!G21+ORGON!G21+SAIXANDULAAN!G21+ULAANBADRAX!G21+HATANBULAG!G21+HOBSGOL!G21+ERDENE!G21+SAINSHAND!G21+SAINSHAND!M21+'ZAMIIN UUD'!G21)</f>
        <v>38269986.579999998</v>
      </c>
      <c r="H21" s="122">
        <f>SUM(AIRAG!H21+ALTANSHIREE!H21+DALANGARGALAN!H21+DELGEREH!H21+IHHET!H21+MANDAX!H21+ORGON!H21+SAIXANDULAAN!H21+ULAANBADRAX!H21+HATANBULAG!H21+HOBSGOL!H21+ERDENE!H21+SAINSHAND!H21+SAINSHAND!N21+'ZAMIIN UUD'!H21)</f>
        <v>-12863984.140000001</v>
      </c>
      <c r="I21" s="122">
        <f>SUM(SAINSHAND!I21+'ZAMIIN UUD'!I21)</f>
        <v>1190200</v>
      </c>
      <c r="J21" s="122">
        <f>SUM(SAINSHAND!J21+'ZAMIIN UUD'!J21)</f>
        <v>1122189.72</v>
      </c>
      <c r="K21" s="122">
        <f>SUM(SAINSHAND!K21+'ZAMIIN UUD'!K21)</f>
        <v>-68010.280000000028</v>
      </c>
      <c r="L21" s="122">
        <f>SUM(SAINSHAND!O21+SAINSHAND!R21+'ZAMIIN UUD'!O21)</f>
        <v>11376000</v>
      </c>
      <c r="M21" s="122">
        <f>SUM(SAINSHAND!P21+SAINSHAND!S21+'ZAMIIN UUD'!P21)</f>
        <v>11051900</v>
      </c>
      <c r="N21" s="122">
        <f>SUM(SAINSHAND!Q21+SAINSHAND!T21+'ZAMIIN UUD'!Q21)</f>
        <v>-120000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2788300</v>
      </c>
      <c r="S21" s="122">
        <f>SUM('ZAMIIN UUD'!S21)</f>
        <v>2767400</v>
      </c>
      <c r="T21" s="122">
        <f>SUM('ZAMIIN UUD'!T21)</f>
        <v>-20900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0">
        <f t="shared" si="1"/>
        <v>76656800</v>
      </c>
      <c r="AK21" s="170">
        <f t="shared" si="2"/>
        <v>59804442.619999997</v>
      </c>
      <c r="AL21" s="170">
        <f t="shared" si="3"/>
        <v>-15119159.52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0">
        <f t="shared" si="4"/>
        <v>0</v>
      </c>
      <c r="AQ21" s="170">
        <f t="shared" si="5"/>
        <v>0</v>
      </c>
      <c r="AR21" s="170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0">
        <f t="shared" si="7"/>
        <v>0</v>
      </c>
      <c r="AZ21" s="170">
        <f t="shared" si="8"/>
        <v>0</v>
      </c>
      <c r="BA21" s="170">
        <f t="shared" si="9"/>
        <v>0</v>
      </c>
      <c r="BB21" s="170">
        <f t="shared" si="10"/>
        <v>76656800</v>
      </c>
      <c r="BC21" s="170">
        <f t="shared" si="11"/>
        <v>59804442.619999997</v>
      </c>
      <c r="BD21" s="170">
        <f t="shared" si="12"/>
        <v>-15119159.52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35644800</v>
      </c>
      <c r="D22" s="122">
        <f>SUM(AIRAG!D22+ALTANSHIREE!D22+DALANGARGALAN!D22+DELGEREH!D22+IHHET!D22+MANDAX!D22+ORGON!D22+SAIXANDULAAN!D22+ULAANBADRAX!D22+HATANBULAG!D22+HOBSGOL!D22+ERDENE!D22+SAINSHAND!D22+'ZAMIIN UUD'!D22)</f>
        <v>28617858.700000003</v>
      </c>
      <c r="E22" s="122">
        <f>SUM(AIRAG!E22+ALTANSHIREE!E22+DALANGARGALAN!E22+DELGEREH!E22+IHHET!E22+MANDAX!E22+ORGON!E22+SAIXANDULAAN!E22+ULAANBADRAX!E22+HATANBULAG!E22+HOBSGOL!E22+ERDENE!E22+SAINSHAND!E22+'ZAMIIN UUD'!E22)</f>
        <v>-6640884.04</v>
      </c>
      <c r="F22" s="122">
        <f>SUM(AIRAG!F22+ALTANSHIREE!F22+DALANGARGALAN!F22+DELGEREH!F22+IHHET!F22+MANDAX!F22+ORGON!F22+SAIXANDULAAN!F22+ULAANBADRAX!F22+HATANBULAG!F22+HOBSGOL!F22+ERDENE!F22+SAINSHAND!F22+SAINSHAND!L22+'ZAMIIN UUD'!F22)</f>
        <v>219623000</v>
      </c>
      <c r="G22" s="122">
        <f>SUM(AIRAG!G22+ALTANSHIREE!G22+DALANGARGALAN!G22+DELGEREH!G22+IHHET!G22+MANDAX!G22+ORGON!G22+SAIXANDULAAN!G22+ULAANBADRAX!G22+HATANBULAG!G22+HOBSGOL!G22+ERDENE!G22+SAINSHAND!G22+SAINSHAND!M22+'ZAMIIN UUD'!G22)</f>
        <v>178882454.96000001</v>
      </c>
      <c r="H22" s="122">
        <f>SUM(AIRAG!H22+ALTANSHIREE!H22+DALANGARGALAN!H22+DELGEREH!H22+IHHET!H22+MANDAX!H22+ORGON!H22+SAIXANDULAAN!H22+ULAANBADRAX!H22+HATANBULAG!H22+HOBSGOL!H22+ERDENE!H22+SAINSHAND!H22+SAINSHAND!N22+'ZAMIIN UUD'!H22)</f>
        <v>-39230084.439999998</v>
      </c>
      <c r="I22" s="122">
        <f>SUM(SAINSHAND!I22+'ZAMIIN UUD'!I22)</f>
        <v>6150300</v>
      </c>
      <c r="J22" s="122">
        <f>SUM(SAINSHAND!J22+'ZAMIIN UUD'!J22)</f>
        <v>4967630.76</v>
      </c>
      <c r="K22" s="122">
        <f>SUM(SAINSHAND!K22+'ZAMIIN UUD'!K22)</f>
        <v>-1182669.2400000002</v>
      </c>
      <c r="L22" s="122">
        <f>SUM(SAINSHAND!O22+SAINSHAND!R22+'ZAMIIN UUD'!O22)</f>
        <v>71906400</v>
      </c>
      <c r="M22" s="122">
        <f>SUM(SAINSHAND!P22+SAINSHAND!S22+'ZAMIIN UUD'!P22)</f>
        <v>69726100</v>
      </c>
      <c r="N22" s="122">
        <f>SUM(SAINSHAND!Q22+SAINSHAND!T22+'ZAMIIN UUD'!Q22)</f>
        <v>-536200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11165800</v>
      </c>
      <c r="S22" s="122">
        <f>SUM('ZAMIIN UUD'!S22)</f>
        <v>11070400</v>
      </c>
      <c r="T22" s="122">
        <f>SUM('ZAMIIN UUD'!T22)</f>
        <v>-95400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0">
        <f t="shared" si="1"/>
        <v>344490300</v>
      </c>
      <c r="AK22" s="170">
        <f t="shared" si="2"/>
        <v>293264444.42000002</v>
      </c>
      <c r="AL22" s="170">
        <f t="shared" si="3"/>
        <v>-47685237.719999999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0">
        <f t="shared" si="4"/>
        <v>0</v>
      </c>
      <c r="AQ22" s="170">
        <f t="shared" si="5"/>
        <v>0</v>
      </c>
      <c r="AR22" s="170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0">
        <f t="shared" si="7"/>
        <v>0</v>
      </c>
      <c r="AZ22" s="170">
        <f t="shared" si="8"/>
        <v>0</v>
      </c>
      <c r="BA22" s="170">
        <f t="shared" si="9"/>
        <v>0</v>
      </c>
      <c r="BB22" s="170">
        <f t="shared" si="10"/>
        <v>344490300</v>
      </c>
      <c r="BC22" s="170">
        <f t="shared" si="11"/>
        <v>293264444.42000002</v>
      </c>
      <c r="BD22" s="170">
        <f t="shared" si="12"/>
        <v>-47685237.719999999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843672000</v>
      </c>
      <c r="G23" s="86">
        <f>SUM(AIRAG!G23+ALTANSHIREE!G23+DALANGARGALAN!G23+DELGEREH!G23+IHHET!G23+MANDAX!G23+ORGON!G23+SAIXANDULAAN!G23+ULAANBADRAX!G23+HATANBULAG!G23+HOBSGOL!G23+ERDENE!G23+SAINSHAND!G23+SAINSHAND!M23+'ZAMIIN UUD'!G23)</f>
        <v>652328198.71000004</v>
      </c>
      <c r="H23" s="86">
        <f>SUM(AIRAG!H23+ALTANSHIREE!H23+DALANGARGALAN!H23+DELGEREH!H23+IHHET!H23+MANDAX!H23+ORGON!H23+SAIXANDULAAN!H23+ULAANBADRAX!H23+HATANBULAG!H23+HOBSGOL!H23+ERDENE!H23+SAINSHAND!H23+SAINSHAND!N23+'ZAMIIN UUD'!H23)</f>
        <v>-191343801.28999996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44879800</v>
      </c>
      <c r="M23" s="86">
        <f>SUM(SAINSHAND!P23+SAINSHAND!S23+'ZAMIIN UUD'!P23)</f>
        <v>27055964.16</v>
      </c>
      <c r="N23" s="86">
        <f>SUM(SAINSHAND!Q23+SAINSHAND!T23+'ZAMIIN UUD'!Q23)</f>
        <v>-3385407.84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804928100</v>
      </c>
      <c r="V23" s="86">
        <f>SUM(AIRAG!J23+ALTANSHIREE!J23+DALANGARGALAN!J23+DELGEREH!J23+IHHET!J23+MANDAX!J23+ORGON!J23+SAIXANDULAAN!J23+ULAANBADRAX!J23+HATANBULAG!J23+HOBSGOL!J23+ERDENE!J23+SAINSHAND!Y23+'ZAMIIN UUD'!V23)</f>
        <v>664559835.49000001</v>
      </c>
      <c r="W23" s="86">
        <f>SUM(AIRAG!K23+ALTANSHIREE!K23+DALANGARGALAN!K23+DELGEREH!K23+IHHET!K23+MANDAX!K23+ORGON!K23+SAIXANDULAAN!K23+ULAANBADRAX!K23+HATANBULAG!K23+HOBSGOL!K23+ERDENE!K23+SAINSHAND!Z23+'ZAMIIN UUD'!W23)</f>
        <v>-140368264.50999999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1269490900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1163381696.1700003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-95132089.329999983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3172976300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2977690558.7299995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-195285741.27000001</v>
      </c>
      <c r="AD23" s="86">
        <f>SUM(AIRAG!R23+ALTANSHIREE!R23+DALANGARGALAN!R23+DELGEREH!R23+IHHET!R23+MANDAX!R23+ORGON!R23+SAIXANDULAAN!R23+ULAANBADRAX!R23+HATANBULAG!R23+HOBSGOL!R23+ERDENE!R23+SAINSHAND!CL23)</f>
        <v>411800700</v>
      </c>
      <c r="AE23" s="86">
        <f>SUM(AIRAG!S23+ALTANSHIREE!S23+DALANGARGALAN!S23+DELGEREH!S23+IHHET!S23+MANDAX!S23+ORGON!S23+SAIXANDULAAN!S23+ULAANBADRAX!S23+HATANBULAG!S23+HOBSGOL!S23+ERDENE!S23+SAINSHAND!CM23)</f>
        <v>345662417.22000003</v>
      </c>
      <c r="AF23" s="86">
        <f>SUM(AIRAG!T23+ALTANSHIREE!T23+DALANGARGALAN!T23+DELGEREH!T23+IHHET!T23+MANDAX!T23+ORGON!T23+SAIXANDULAAN!T23+ULAANBADRAX!T23+HATANBULAG!T23+HOBSGOL!T23+ERDENE!T23+SAINSHAND!CN23)</f>
        <v>-66138282.779999994</v>
      </c>
      <c r="AG23" s="86">
        <f>SUM(SAINSHAND!CO23+'ZAMIIN UUD'!BK23)</f>
        <v>255491700</v>
      </c>
      <c r="AH23" s="86">
        <f>SUM(SAINSHAND!CP23+'ZAMIIN UUD'!BL23)</f>
        <v>7934796.6600000001</v>
      </c>
      <c r="AI23" s="86">
        <f>SUM(SAINSHAND!CQ23+'ZAMIIN UUD'!BM23)</f>
        <v>-247556903.34</v>
      </c>
      <c r="AJ23" s="88">
        <f t="shared" si="1"/>
        <v>6803239500</v>
      </c>
      <c r="AK23" s="88">
        <f t="shared" si="2"/>
        <v>5838613467.1400003</v>
      </c>
      <c r="AL23" s="88">
        <f t="shared" si="3"/>
        <v>-939210490.36000001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6803239500</v>
      </c>
      <c r="BC23" s="88">
        <f t="shared" si="11"/>
        <v>5838613467.1400003</v>
      </c>
      <c r="BD23" s="88">
        <f t="shared" si="12"/>
        <v>-939210490.36000001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193794600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176957813.97</v>
      </c>
      <c r="H24" s="122">
        <f>SUM(AIRAG!H24+ALTANSHIREE!H24+DALANGARGALAN!H24+DELGEREH!H24+IHHET!H24+MANDAX!H24+ORGON!H24+SAIXANDULAAN!H24+ULAANBADRAX!H24+HATANBULAG!H24+HOBSGOL!H24+ERDENE!H24+SAINSHAND!H24+SAINSHAND!N24+'ZAMIIN UUD'!H24)</f>
        <v>-14569608.109999999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2951200</v>
      </c>
      <c r="M24" s="122">
        <f>SUM(SAINSHAND!P24+SAINSHAND!S24+'ZAMIIN UUD'!P24)</f>
        <v>2715604.16</v>
      </c>
      <c r="N24" s="122">
        <f>SUM(SAINSHAND!Q24+SAINSHAND!T24+'ZAMIIN UUD'!Q24)</f>
        <v>-235595.83999999997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50355600</v>
      </c>
      <c r="V24" s="122">
        <f>SUM(AIRAG!J24+ALTANSHIREE!J24+DALANGARGALAN!J24+DELGEREH!J24+IHHET!J24+MANDAX!J24+ORGON!J24+SAIXANDULAAN!J24+ULAANBADRAX!J24+HATANBULAG!J24+HOBSGOL!J24+ERDENE!J24+SAINSHAND!Y24+'ZAMIIN UUD'!V24)</f>
        <v>43253089.589999996</v>
      </c>
      <c r="W24" s="122">
        <f>SUM(AIRAG!K24+ALTANSHIREE!K24+DALANGARGALAN!K24+DELGEREH!K24+IHHET!K24+MANDAX!K24+ORGON!K24+SAIXANDULAAN!K24+ULAANBADRAX!K24+HATANBULAG!K24+HOBSGOL!K24+ERDENE!K24+SAINSHAND!Z24+'ZAMIIN UUD'!W24)</f>
        <v>-6221654.2899999991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275724300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204566931.38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-65330473.329999998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322956400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291448556.68000001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-30387090.95999999</v>
      </c>
      <c r="AD24" s="122">
        <f>SUM(AIRAG!R24+ALTANSHIREE!R24+DALANGARGALAN!R24+DELGEREH!R24+IHHET!R24+MANDAX!R24+ORGON!R24+SAIXANDULAAN!R24+ULAANBADRAX!R24+HATANBULAG!R24+HOBSGOL!R24+ERDENE!R24+SAINSHAND!CL24)</f>
        <v>78167700</v>
      </c>
      <c r="AE24" s="122">
        <f>SUM(AIRAG!S24+ALTANSHIREE!S24+DALANGARGALAN!S24+DELGEREH!S24+IHHET!S24+MANDAX!S24+ORGON!S24+SAIXANDULAAN!S24+ULAANBADRAX!S24+HATANBULAG!S24+HOBSGOL!S24+ERDENE!S24+SAINSHAND!CM24)</f>
        <v>54933667.890000008</v>
      </c>
      <c r="AF24" s="122">
        <f>SUM(AIRAG!T24+ALTANSHIREE!T24+DALANGARGALAN!T24+DELGEREH!T24+IHHET!T24+MANDAX!T24+ORGON!T24+SAIXANDULAAN!T24+ULAANBADRAX!T24+HATANBULAG!T24+HOBSGOL!T24+ERDENE!T24+SAINSHAND!CN24)</f>
        <v>-22403478.189999998</v>
      </c>
      <c r="AG24" s="122">
        <f>SUM(SAINSHAND!CO24+'ZAMIIN UUD'!BK24)</f>
        <v>124250000</v>
      </c>
      <c r="AH24" s="122">
        <f>SUM(SAINSHAND!CP24+'ZAMIIN UUD'!BL24)</f>
        <v>3379841.75</v>
      </c>
      <c r="AI24" s="122">
        <f>SUM(SAINSHAND!CQ24+'ZAMIIN UUD'!BM24)</f>
        <v>-120870158.25</v>
      </c>
      <c r="AJ24" s="170">
        <f t="shared" si="1"/>
        <v>1048199800</v>
      </c>
      <c r="AK24" s="170">
        <f t="shared" si="2"/>
        <v>777255505.41999996</v>
      </c>
      <c r="AL24" s="170">
        <f t="shared" si="3"/>
        <v>-260018058.96999997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0">
        <f t="shared" si="4"/>
        <v>0</v>
      </c>
      <c r="AQ24" s="170">
        <f t="shared" si="5"/>
        <v>0</v>
      </c>
      <c r="AR24" s="170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0">
        <f t="shared" si="7"/>
        <v>0</v>
      </c>
      <c r="AZ24" s="170">
        <f t="shared" si="8"/>
        <v>0</v>
      </c>
      <c r="BA24" s="170">
        <f t="shared" si="9"/>
        <v>0</v>
      </c>
      <c r="BB24" s="170">
        <f t="shared" si="10"/>
        <v>1048199800</v>
      </c>
      <c r="BC24" s="170">
        <f t="shared" si="11"/>
        <v>777255505.41999996</v>
      </c>
      <c r="BD24" s="170">
        <f t="shared" si="12"/>
        <v>-260018058.96999997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591228600</v>
      </c>
      <c r="G25" s="122">
        <f>SUM(AIRAG!G25+ALTANSHIREE!G25+DALANGARGALAN!G25+DELGEREH!G25+IHHET!G25+MANDAX!G25+ORGON!G25+SAIXANDULAAN!G25+ULAANBADRAX!G25+HATANBULAG!G25+HOBSGOL!G25+ERDENE!G25+SAINSHAND!G25+SAINSHAND!M25+'ZAMIIN UUD'!G25)</f>
        <v>427293806.53999996</v>
      </c>
      <c r="H25" s="122">
        <f>SUM(AIRAG!H25+ALTANSHIREE!H25+DALANGARGALAN!H25+DELGEREH!H25+IHHET!H25+MANDAX!H25+ORGON!H25+SAIXANDULAAN!H25+ULAANBADRAX!H25+HATANBULAG!H25+HOBSGOL!H25+ERDENE!H25+SAINSHAND!H25+SAINSHAND!N25+'ZAMIIN UUD'!H25)</f>
        <v>-162382093.45999998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33895000</v>
      </c>
      <c r="M25" s="122">
        <f>SUM(SAINSHAND!P25+SAINSHAND!S25+'ZAMIIN UUD'!P25)</f>
        <v>21546052</v>
      </c>
      <c r="N25" s="122">
        <f>SUM(SAINSHAND!Q25+SAINSHAND!T25+'ZAMIIN UUD'!Q25)</f>
        <v>-1076852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725844300</v>
      </c>
      <c r="V25" s="122">
        <f>SUM(AIRAG!J25+ALTANSHIREE!J25+DALANGARGALAN!J25+DELGEREH!J25+IHHET!J25+MANDAX!J25+ORGON!J25+SAIXANDULAAN!J25+ULAANBADRAX!J25+HATANBULAG!J25+HOBSGOL!J25+ERDENE!J25+SAINSHAND!Y25+'ZAMIIN UUD'!V25)</f>
        <v>605702617.71000004</v>
      </c>
      <c r="W25" s="122">
        <f>SUM(AIRAG!K25+ALTANSHIREE!K25+DALANGARGALAN!K25+DELGEREH!K25+IHHET!K25+MANDAX!K25+ORGON!K25+SAIXANDULAAN!K25+ULAANBADRAX!K25+HATANBULAG!K25+HOBSGOL!K25+ERDENE!K25+SAINSHAND!Z25+'ZAMIIN UUD'!W25)</f>
        <v>-112459612.29000002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818905200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806850276.65000021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-15423859.349999998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2596424900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2472770727.7600002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-123874052.23999999</v>
      </c>
      <c r="AD25" s="122">
        <f>SUM(AIRAG!R25+ALTANSHIREE!R25+DALANGARGALAN!R25+DELGEREH!R25+IHHET!R25+MANDAX!R25+ORGON!R25+SAIXANDULAAN!R25+ULAANBADRAX!R25+HATANBULAG!R25+HOBSGOL!R25+ERDENE!R25+SAINSHAND!CL25)</f>
        <v>280858500</v>
      </c>
      <c r="AE25" s="122">
        <f>SUM(AIRAG!S25+ALTANSHIREE!S25+DALANGARGALAN!S25+DELGEREH!S25+IHHET!S25+MANDAX!S25+ORGON!S25+SAIXANDULAAN!S25+ULAANBADRAX!S25+HATANBULAG!S25+HOBSGOL!S25+ERDENE!S25+SAINSHAND!CM25)</f>
        <v>259904229.88999999</v>
      </c>
      <c r="AF25" s="122">
        <f>SUM(AIRAG!T25+ALTANSHIREE!T25+DALANGARGALAN!T25+DELGEREH!T25+IHHET!T25+MANDAX!T25+ORGON!T25+SAIXANDULAAN!T25+ULAANBADRAX!T25+HATANBULAG!T25+HOBSGOL!T25+ERDENE!T25+SAINSHAND!CN25)</f>
        <v>-21084630.109999999</v>
      </c>
      <c r="AG25" s="122">
        <f>SUM(SAINSHAND!CO25+'ZAMIIN UUD'!BK25)</f>
        <v>131241700</v>
      </c>
      <c r="AH25" s="122">
        <f>SUM(SAINSHAND!CP25+'ZAMIIN UUD'!BL25)</f>
        <v>4101446.91</v>
      </c>
      <c r="AI25" s="122">
        <f>SUM(SAINSHAND!CQ25+'ZAMIIN UUD'!BM25)</f>
        <v>-127140253.09</v>
      </c>
      <c r="AJ25" s="170">
        <f t="shared" si="1"/>
        <v>5178398200</v>
      </c>
      <c r="AK25" s="170">
        <f t="shared" si="2"/>
        <v>4598169157.46</v>
      </c>
      <c r="AL25" s="170">
        <f t="shared" si="3"/>
        <v>-563441352.54000008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0">
        <f t="shared" si="4"/>
        <v>0</v>
      </c>
      <c r="AQ25" s="170">
        <f t="shared" si="5"/>
        <v>0</v>
      </c>
      <c r="AR25" s="170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0">
        <f t="shared" si="7"/>
        <v>0</v>
      </c>
      <c r="AZ25" s="170">
        <f t="shared" si="8"/>
        <v>0</v>
      </c>
      <c r="BA25" s="170">
        <f t="shared" si="9"/>
        <v>0</v>
      </c>
      <c r="BB25" s="170">
        <f t="shared" si="10"/>
        <v>5178398200</v>
      </c>
      <c r="BC25" s="170">
        <f t="shared" si="11"/>
        <v>4598169157.46</v>
      </c>
      <c r="BD25" s="170">
        <f t="shared" si="12"/>
        <v>-563441352.54000008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58648800</v>
      </c>
      <c r="G26" s="122">
        <f>SUM(AIRAG!G26+ALTANSHIREE!G26+DALANGARGALAN!G26+DELGEREH!G26+IHHET!G26+MANDAX!G26+ORGON!G26+SAIXANDULAAN!G26+ULAANBADRAX!G26+HATANBULAG!G26+HOBSGOL!G26+ERDENE!G26+SAINSHAND!G26+SAINSHAND!M26+'ZAMIIN UUD'!G26)</f>
        <v>48076578.200000003</v>
      </c>
      <c r="H26" s="122">
        <f>SUM(AIRAG!H26+ALTANSHIREE!H26+DALANGARGALAN!H26+DELGEREH!H26+IHHET!H26+MANDAX!H26+ORGON!H26+SAIXANDULAAN!H26+ULAANBADRAX!H26+HATANBULAG!H26+HOBSGOL!H26+ERDENE!H26+SAINSHAND!H26+SAINSHAND!N26+'ZAMIIN UUD'!H26)</f>
        <v>-9895189.8000000007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8033600</v>
      </c>
      <c r="M26" s="122">
        <f>SUM(SAINSHAND!P26+SAINSHAND!S26+'ZAMIIN UUD'!P26)</f>
        <v>2794308</v>
      </c>
      <c r="N26" s="122">
        <f>SUM(SAINSHAND!Q26+SAINSHAND!T26+'ZAMIIN UUD'!Q26)</f>
        <v>-2072960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28728200</v>
      </c>
      <c r="V26" s="122">
        <f>SUM(AIRAG!J26+ALTANSHIREE!J26+DALANGARGALAN!J26+DELGEREH!J26+IHHET!J26+MANDAX!J26+ORGON!J26+SAIXANDULAAN!J26+ULAANBADRAX!J26+HATANBULAG!J26+HOBSGOL!J26+ERDENE!J26+SAINSHAND!Y26+'ZAMIIN UUD'!V26)</f>
        <v>15604128.189999999</v>
      </c>
      <c r="W26" s="122">
        <f>SUM(AIRAG!K26+ALTANSHIREE!K26+DALANGARGALAN!K26+DELGEREH!K26+IHHET!K26+MANDAX!K26+ORGON!K26+SAIXANDULAAN!K26+ULAANBADRAX!K26+HATANBULAG!K26+HOBSGOL!K26+ERDENE!K26+SAINSHAND!Z26+'ZAMIIN UUD'!W26)</f>
        <v>-13062341.810000001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174861400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151964488.14000002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-11947087.859999998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253595000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213471274.29000002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-39036004.859999999</v>
      </c>
      <c r="AD26" s="122">
        <f>SUM(AIRAG!R26+ALTANSHIREE!R26+DALANGARGALAN!R26+DELGEREH!R26+IHHET!R26+MANDAX!R26+ORGON!R26+SAIXANDULAAN!R26+ULAANBADRAX!R26+HATANBULAG!R26+HOBSGOL!R26+ERDENE!R26+SAINSHAND!CL26)</f>
        <v>52774500</v>
      </c>
      <c r="AE26" s="122">
        <f>SUM(AIRAG!S26+ALTANSHIREE!S26+DALANGARGALAN!S26+DELGEREH!S26+IHHET!S26+MANDAX!S26+ORGON!S26+SAIXANDULAAN!S26+ULAANBADRAX!S26+HATANBULAG!S26+HOBSGOL!S26+ERDENE!S26+SAINSHAND!CM26)</f>
        <v>30824519.440000001</v>
      </c>
      <c r="AF26" s="122">
        <f>SUM(AIRAG!T26+ALTANSHIREE!T26+DALANGARGALAN!T26+DELGEREH!T26+IHHET!T26+MANDAX!T26+ORGON!T26+SAIXANDULAAN!T26+ULAANBADRAX!T26+HATANBULAG!T26+HOBSGOL!T26+ERDENE!T26+SAINSHAND!CN26)</f>
        <v>-16496620.559999999</v>
      </c>
      <c r="AG26" s="122">
        <f>SUM(SAINSHAND!CO26+'ZAMIIN UUD'!BK26)</f>
        <v>0</v>
      </c>
      <c r="AH26" s="122">
        <f>SUM(SAINSHAND!CP26+'ZAMIIN UUD'!BL26)</f>
        <v>453508</v>
      </c>
      <c r="AI26" s="122">
        <f>SUM(SAINSHAND!CQ26+'ZAMIIN UUD'!BM26)</f>
        <v>453508</v>
      </c>
      <c r="AJ26" s="170">
        <f t="shared" si="1"/>
        <v>576641500</v>
      </c>
      <c r="AK26" s="170">
        <f t="shared" si="2"/>
        <v>463188804.26000005</v>
      </c>
      <c r="AL26" s="170">
        <f t="shared" si="3"/>
        <v>-92056696.890000001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0">
        <f t="shared" si="4"/>
        <v>0</v>
      </c>
      <c r="AQ26" s="170">
        <f t="shared" si="5"/>
        <v>0</v>
      </c>
      <c r="AR26" s="170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0">
        <f t="shared" si="7"/>
        <v>0</v>
      </c>
      <c r="AZ26" s="170">
        <f t="shared" si="8"/>
        <v>0</v>
      </c>
      <c r="BA26" s="170">
        <f t="shared" si="9"/>
        <v>0</v>
      </c>
      <c r="BB26" s="170">
        <f t="shared" si="10"/>
        <v>576641500</v>
      </c>
      <c r="BC26" s="170">
        <f t="shared" si="11"/>
        <v>463188804.26000005</v>
      </c>
      <c r="BD26" s="170">
        <f t="shared" si="12"/>
        <v>-92056696.890000001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0">
        <f t="shared" si="1"/>
        <v>0</v>
      </c>
      <c r="AK27" s="170">
        <f t="shared" si="2"/>
        <v>0</v>
      </c>
      <c r="AL27" s="170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0">
        <f t="shared" si="4"/>
        <v>0</v>
      </c>
      <c r="AQ27" s="170">
        <f t="shared" si="5"/>
        <v>0</v>
      </c>
      <c r="AR27" s="170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0">
        <f t="shared" si="7"/>
        <v>0</v>
      </c>
      <c r="AZ27" s="170">
        <f t="shared" si="8"/>
        <v>0</v>
      </c>
      <c r="BA27" s="170">
        <f t="shared" si="9"/>
        <v>0</v>
      </c>
      <c r="BB27" s="170">
        <f t="shared" si="10"/>
        <v>0</v>
      </c>
      <c r="BC27" s="170">
        <f t="shared" si="11"/>
        <v>0</v>
      </c>
      <c r="BD27" s="170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69336600</v>
      </c>
      <c r="D28" s="86">
        <f>SUM(AIRAG!D28+ALTANSHIREE!D28+DALANGARGALAN!D28+DELGEREH!D28+IHHET!D28+MANDAX!D28+ORGON!D28+SAIXANDULAAN!D28+ULAANBADRAX!D28+HATANBULAG!D28+HOBSGOL!D28+ERDENE!D28+SAINSHAND!D28+'ZAMIIN UUD'!D28)</f>
        <v>42900067</v>
      </c>
      <c r="E28" s="86">
        <f>SUM(AIRAG!E28+ALTANSHIREE!E28+DALANGARGALAN!E28+DELGEREH!E28+IHHET!E28+MANDAX!E28+ORGON!E28+SAIXANDULAAN!E28+ULAANBADRAX!E28+HATANBULAG!E28+HOBSGOL!E28+ERDENE!E28+SAINSHAND!E28+'ZAMIIN UUD'!E28)</f>
        <v>-26436533</v>
      </c>
      <c r="F28" s="86">
        <f>SUM(AIRAG!F28+ALTANSHIREE!F28+DALANGARGALAN!F28+DELGEREH!F28+IHHET!F28+MANDAX!F28+ORGON!F28+SAIXANDULAAN!F28+ULAANBADRAX!F28+HATANBULAG!F28+HOBSGOL!F28+ERDENE!F28+SAINSHAND!F28+SAINSHAND!L28+'ZAMIIN UUD'!F28)</f>
        <v>379632600</v>
      </c>
      <c r="G28" s="86">
        <f>SUM(AIRAG!G28+ALTANSHIREE!G28+DALANGARGALAN!G28+DELGEREH!G28+IHHET!G28+MANDAX!G28+ORGON!G28+SAIXANDULAAN!G28+ULAANBADRAX!G28+HATANBULAG!G28+HOBSGOL!G28+ERDENE!G28+SAINSHAND!G28+SAINSHAND!M28+'ZAMIIN UUD'!G28)</f>
        <v>300663319.23000002</v>
      </c>
      <c r="H28" s="86">
        <f>SUM(AIRAG!H28+ALTANSHIREE!H28+DALANGARGALAN!H28+DELGEREH!H28+IHHET!H28+MANDAX!H28+ORGON!H28+SAIXANDULAAN!H28+ULAANBADRAX!H28+HATANBULAG!H28+HOBSGOL!H28+ERDENE!H28+SAINSHAND!H28+SAINSHAND!N28+'ZAMIIN UUD'!H28)</f>
        <v>-78969280.770000011</v>
      </c>
      <c r="I28" s="86">
        <f>SUM(SAINSHAND!I28+'ZAMIIN UUD'!I28)</f>
        <v>25725800</v>
      </c>
      <c r="J28" s="86">
        <f>SUM(SAINSHAND!J28+'ZAMIIN UUD'!J28)</f>
        <v>19137325</v>
      </c>
      <c r="K28" s="86">
        <f>SUM(SAINSHAND!K28+'ZAMIIN UUD'!K28)</f>
        <v>-6588475</v>
      </c>
      <c r="L28" s="86">
        <f>SUM(SAINSHAND!O28+SAINSHAND!R28+'ZAMIIN UUD'!O28)</f>
        <v>341376800</v>
      </c>
      <c r="M28" s="86">
        <f>SUM(SAINSHAND!P28+SAINSHAND!S28+'ZAMIIN UUD'!P28)</f>
        <v>277066114</v>
      </c>
      <c r="N28" s="86">
        <f>SUM(SAINSHAND!Q28+SAINSHAND!T28+'ZAMIIN UUD'!Q28)</f>
        <v>-36164500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11690000</v>
      </c>
      <c r="S28" s="86">
        <f>SUM('ZAMIIN UUD'!S28)</f>
        <v>5100000</v>
      </c>
      <c r="T28" s="86">
        <f>SUM('ZAMIIN UUD'!T28)</f>
        <v>-6590000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827761800</v>
      </c>
      <c r="AK28" s="88">
        <f t="shared" si="2"/>
        <v>644866825.23000002</v>
      </c>
      <c r="AL28" s="88">
        <f t="shared" si="3"/>
        <v>-154748788.77000001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827761800</v>
      </c>
      <c r="BC28" s="88">
        <f t="shared" si="11"/>
        <v>644866825.23000002</v>
      </c>
      <c r="BD28" s="88">
        <f t="shared" si="12"/>
        <v>-154748788.77000001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12708600</v>
      </c>
      <c r="D29" s="122">
        <f>SUM(AIRAG!D29+ALTANSHIREE!D29+DALANGARGALAN!D29+DELGEREH!D29+IHHET!D29+MANDAX!D29+ORGON!D29+SAIXANDULAAN!D29+ULAANBADRAX!D29+HATANBULAG!D29+HOBSGOL!D29+ERDENE!D29+SAINSHAND!D29+'ZAMIIN UUD'!D29)</f>
        <v>7823180</v>
      </c>
      <c r="E29" s="122">
        <f>SUM(AIRAG!E29+ALTANSHIREE!E29+DALANGARGALAN!E29+DELGEREH!E29+IHHET!E29+MANDAX!E29+ORGON!E29+SAIXANDULAAN!E29+ULAANBADRAX!E29+HATANBULAG!E29+HOBSGOL!E29+ERDENE!E29+SAINSHAND!E29+'ZAMIIN UUD'!E29)</f>
        <v>-4781920</v>
      </c>
      <c r="F29" s="122">
        <f>SUM(AIRAG!F29+ALTANSHIREE!F29+DALANGARGALAN!F29+DELGEREH!F29+IHHET!F29+MANDAX!F29+ORGON!F29+SAIXANDULAAN!F29+ULAANBADRAX!F29+HATANBULAG!F29+HOBSGOL!F29+ERDENE!F29+SAINSHAND!F29+SAINSHAND!L29+'ZAMIIN UUD'!F29)</f>
        <v>50652200</v>
      </c>
      <c r="G29" s="122">
        <f>SUM(AIRAG!G29+ALTANSHIREE!G29+DALANGARGALAN!G29+DELGEREH!G29+IHHET!G29+MANDAX!G29+ORGON!G29+SAIXANDULAAN!G29+ULAANBADRAX!G29+HATANBULAG!G29+HOBSGOL!G29+ERDENE!G29+SAINSHAND!G29+SAINSHAND!M29+'ZAMIIN UUD'!G29)</f>
        <v>39533277.700000003</v>
      </c>
      <c r="H29" s="122">
        <f>SUM(AIRAG!H29+ALTANSHIREE!H29+DALANGARGALAN!H29+DELGEREH!H29+IHHET!H29+MANDAX!H29+ORGON!H29+SAIXANDULAAN!H29+ULAANBADRAX!H29+HATANBULAG!H29+HOBSGOL!H29+ERDENE!H29+SAINSHAND!H29+SAINSHAND!N29+'ZAMIIN UUD'!H29)</f>
        <v>-10483822.300000001</v>
      </c>
      <c r="I29" s="122">
        <f>SUM(SAINSHAND!I29+'ZAMIIN UUD'!I29)</f>
        <v>3104800</v>
      </c>
      <c r="J29" s="122">
        <f>SUM(SAINSHAND!J29+'ZAMIIN UUD'!J29)</f>
        <v>710300</v>
      </c>
      <c r="K29" s="122">
        <f>SUM(SAINSHAND!K29+'ZAMIIN UUD'!K29)</f>
        <v>-2394500</v>
      </c>
      <c r="L29" s="122">
        <f>SUM(SAINSHAND!O29+SAINSHAND!R29+'ZAMIIN UUD'!O29)</f>
        <v>3970000</v>
      </c>
      <c r="M29" s="122">
        <f>SUM(SAINSHAND!P29+SAINSHAND!S29+'ZAMIIN UUD'!P29)</f>
        <v>3289080</v>
      </c>
      <c r="N29" s="122">
        <f>SUM(SAINSHAND!Q29+SAINSHAND!T29+'ZAMIIN UUD'!Q29)</f>
        <v>-288500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1500000</v>
      </c>
      <c r="S29" s="122">
        <f>SUM('ZAMIIN UUD'!S29)</f>
        <v>0</v>
      </c>
      <c r="T29" s="122">
        <f>SUM('ZAMIIN UUD'!T29)</f>
        <v>-1500000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0">
        <f t="shared" si="1"/>
        <v>71935600</v>
      </c>
      <c r="AK29" s="170">
        <f t="shared" si="2"/>
        <v>51355837.700000003</v>
      </c>
      <c r="AL29" s="170">
        <f t="shared" si="3"/>
        <v>-19448742.300000001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0">
        <f t="shared" si="4"/>
        <v>0</v>
      </c>
      <c r="AQ29" s="170">
        <f t="shared" si="5"/>
        <v>0</v>
      </c>
      <c r="AR29" s="170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0">
        <f t="shared" si="7"/>
        <v>0</v>
      </c>
      <c r="AZ29" s="170">
        <f t="shared" si="8"/>
        <v>0</v>
      </c>
      <c r="BA29" s="170">
        <f t="shared" si="9"/>
        <v>0</v>
      </c>
      <c r="BB29" s="170">
        <f t="shared" si="10"/>
        <v>71935600</v>
      </c>
      <c r="BC29" s="170">
        <f t="shared" si="11"/>
        <v>51355837.700000003</v>
      </c>
      <c r="BD29" s="170">
        <f t="shared" si="12"/>
        <v>-19448742.300000001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42463900</v>
      </c>
      <c r="D30" s="122">
        <f>SUM(AIRAG!D30+ALTANSHIREE!D30+DALANGARGALAN!D30+DELGEREH!D30+IHHET!D30+MANDAX!D30+ORGON!D30+SAIXANDULAAN!D30+ULAANBADRAX!D30+HATANBULAG!D30+HOBSGOL!D30+ERDENE!D30+SAINSHAND!D30+'ZAMIIN UUD'!D30)</f>
        <v>29475220</v>
      </c>
      <c r="E30" s="122">
        <f>SUM(AIRAG!E30+ALTANSHIREE!E30+DALANGARGALAN!E30+DELGEREH!E30+IHHET!E30+MANDAX!E30+ORGON!E30+SAIXANDULAAN!E30+ULAANBADRAX!E30+HATANBULAG!E30+HOBSGOL!E30+ERDENE!E30+SAINSHAND!E30+'ZAMIIN UUD'!E30)</f>
        <v>-12663830</v>
      </c>
      <c r="F30" s="122">
        <f>SUM(AIRAG!F30+ALTANSHIREE!F30+DALANGARGALAN!F30+DELGEREH!F30+IHHET!F30+MANDAX!F30+ORGON!F30+SAIXANDULAAN!F30+ULAANBADRAX!F30+HATANBULAG!F30+HOBSGOL!F30+ERDENE!F30+SAINSHAND!F30+SAINSHAND!L30+'ZAMIIN UUD'!F30)</f>
        <v>219134700</v>
      </c>
      <c r="G30" s="122">
        <f>SUM(AIRAG!G30+ALTANSHIREE!G30+DALANGARGALAN!G30+DELGEREH!G30+IHHET!G30+MANDAX!G30+ORGON!G30+SAIXANDULAAN!G30+ULAANBADRAX!G30+HATANBULAG!G30+HOBSGOL!G30+ERDENE!G30+SAINSHAND!G30+SAINSHAND!M30+'ZAMIIN UUD'!G30)</f>
        <v>181462844</v>
      </c>
      <c r="H30" s="122">
        <f>SUM(AIRAG!H30+ALTANSHIREE!H30+DALANGARGALAN!H30+DELGEREH!H30+IHHET!H30+MANDAX!H30+ORGON!H30+SAIXANDULAAN!H30+ULAANBADRAX!H30+HATANBULAG!H30+HOBSGOL!H30+ERDENE!H30+SAINSHAND!H30+SAINSHAND!N30+'ZAMIIN UUD'!H30)</f>
        <v>-36219068</v>
      </c>
      <c r="I30" s="122">
        <f>SUM(SAINSHAND!I30+'ZAMIIN UUD'!I30)</f>
        <v>18721000</v>
      </c>
      <c r="J30" s="122">
        <f>SUM(SAINSHAND!J30+'ZAMIIN UUD'!J30)</f>
        <v>17313900</v>
      </c>
      <c r="K30" s="122">
        <f>SUM(SAINSHAND!K30+'ZAMIIN UUD'!K30)</f>
        <v>-1407100</v>
      </c>
      <c r="L30" s="122">
        <f>SUM(SAINSHAND!O30+SAINSHAND!R30+'ZAMIIN UUD'!O30)</f>
        <v>226683200</v>
      </c>
      <c r="M30" s="122">
        <f>SUM(SAINSHAND!P30+SAINSHAND!S30+'ZAMIIN UUD'!P30)</f>
        <v>206490000</v>
      </c>
      <c r="N30" s="122">
        <f>SUM(SAINSHAND!Q30+SAINSHAND!T30+'ZAMIIN UUD'!Q30)</f>
        <v>-35193200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6800000</v>
      </c>
      <c r="S30" s="122">
        <f>SUM('ZAMIIN UUD'!S30)</f>
        <v>5100000</v>
      </c>
      <c r="T30" s="122">
        <f>SUM('ZAMIIN UUD'!T30)</f>
        <v>-1700000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0">
        <f t="shared" si="1"/>
        <v>513802800</v>
      </c>
      <c r="AK30" s="170">
        <f t="shared" si="2"/>
        <v>439841964</v>
      </c>
      <c r="AL30" s="170">
        <f t="shared" si="3"/>
        <v>-87183198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0">
        <f t="shared" si="4"/>
        <v>0</v>
      </c>
      <c r="AQ30" s="170">
        <f t="shared" si="5"/>
        <v>0</v>
      </c>
      <c r="AR30" s="170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0">
        <f t="shared" si="7"/>
        <v>0</v>
      </c>
      <c r="AZ30" s="170">
        <f t="shared" si="8"/>
        <v>0</v>
      </c>
      <c r="BA30" s="170">
        <f t="shared" si="9"/>
        <v>0</v>
      </c>
      <c r="BB30" s="170">
        <f t="shared" si="10"/>
        <v>513802800</v>
      </c>
      <c r="BC30" s="170">
        <f t="shared" si="11"/>
        <v>439841964</v>
      </c>
      <c r="BD30" s="170">
        <f t="shared" si="12"/>
        <v>-87183198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5746000</v>
      </c>
      <c r="D31" s="122">
        <f>SUM(AIRAG!D31+ALTANSHIREE!D31+DALANGARGALAN!D31+DELGEREH!D31+IHHET!D31+MANDAX!D31+ORGON!D31+SAIXANDULAAN!D31+ULAANBADRAX!D31+HATANBULAG!D31+HOBSGOL!D31+ERDENE!D31+SAINSHAND!D31+'ZAMIIN UUD'!D31)</f>
        <v>2958855</v>
      </c>
      <c r="E31" s="122">
        <f>SUM(AIRAG!E31+ALTANSHIREE!E31+DALANGARGALAN!E31+DELGEREH!E31+IHHET!E31+MANDAX!E31+ORGON!E31+SAIXANDULAAN!E31+ULAANBADRAX!E31+HATANBULAG!E31+HOBSGOL!E31+ERDENE!E31+SAINSHAND!E31+'ZAMIIN UUD'!E31)</f>
        <v>-2671295</v>
      </c>
      <c r="F31" s="122">
        <f>SUM(AIRAG!F31+ALTANSHIREE!F31+DALANGARGALAN!F31+DELGEREH!F31+IHHET!F31+MANDAX!F31+ORGON!F31+SAIXANDULAAN!F31+ULAANBADRAX!F31+HATANBULAG!F31+HOBSGOL!F31+ERDENE!F31+SAINSHAND!F31+SAINSHAND!L31+'ZAMIIN UUD'!F31)</f>
        <v>59298900</v>
      </c>
      <c r="G31" s="122">
        <f>SUM(AIRAG!G31+ALTANSHIREE!G31+DALANGARGALAN!G31+DELGEREH!G31+IHHET!G31+MANDAX!G31+ORGON!G31+SAIXANDULAAN!G31+ULAANBADRAX!G31+HATANBULAG!G31+HOBSGOL!G31+ERDENE!G31+SAINSHAND!G31+SAINSHAND!M31+'ZAMIIN UUD'!G31)</f>
        <v>47283205.719999999</v>
      </c>
      <c r="H31" s="122">
        <f>SUM(AIRAG!H31+ALTANSHIREE!H31+DALANGARGALAN!H31+DELGEREH!H31+IHHET!H31+MANDAX!H31+ORGON!H31+SAIXANDULAAN!H31+ULAANBADRAX!H31+HATANBULAG!H31+HOBSGOL!H31+ERDENE!H31+SAINSHAND!H31+SAINSHAND!N31+'ZAMIIN UUD'!H31)</f>
        <v>-12089673.280000001</v>
      </c>
      <c r="I31" s="122">
        <f>SUM(SAINSHAND!I31+'ZAMIIN UUD'!I31)</f>
        <v>400000</v>
      </c>
      <c r="J31" s="122">
        <f>SUM(SAINSHAND!J31+'ZAMIIN UUD'!J31)</f>
        <v>198125</v>
      </c>
      <c r="K31" s="122">
        <f>SUM(SAINSHAND!K31+'ZAMIIN UUD'!K31)</f>
        <v>-201875</v>
      </c>
      <c r="L31" s="122">
        <f>SUM(SAINSHAND!O31+SAINSHAND!R31+'ZAMIIN UUD'!O31)</f>
        <v>2632800</v>
      </c>
      <c r="M31" s="122">
        <f>SUM(SAINSHAND!P31+SAINSHAND!S31+'ZAMIIN UUD'!P31)</f>
        <v>1789840</v>
      </c>
      <c r="N31" s="122">
        <f>SUM(SAINSHAND!Q31+SAINSHAND!T31+'ZAMIIN UUD'!Q31)</f>
        <v>-32800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500000</v>
      </c>
      <c r="S31" s="122">
        <f>SUM('ZAMIIN UUD'!S31)</f>
        <v>0</v>
      </c>
      <c r="T31" s="122">
        <f>SUM('ZAMIIN UUD'!T31)</f>
        <v>-500000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0">
        <f t="shared" si="1"/>
        <v>68577700</v>
      </c>
      <c r="AK31" s="170">
        <f t="shared" si="2"/>
        <v>52230025.719999999</v>
      </c>
      <c r="AL31" s="170">
        <f t="shared" si="3"/>
        <v>-15495643.280000001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0">
        <f t="shared" si="4"/>
        <v>0</v>
      </c>
      <c r="AQ31" s="170">
        <f t="shared" si="5"/>
        <v>0</v>
      </c>
      <c r="AR31" s="170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0">
        <f t="shared" si="7"/>
        <v>0</v>
      </c>
      <c r="AZ31" s="170">
        <f t="shared" si="8"/>
        <v>0</v>
      </c>
      <c r="BA31" s="170">
        <f t="shared" si="9"/>
        <v>0</v>
      </c>
      <c r="BB31" s="170">
        <f t="shared" si="10"/>
        <v>68577700</v>
      </c>
      <c r="BC31" s="170">
        <f t="shared" si="11"/>
        <v>52230025.719999999</v>
      </c>
      <c r="BD31" s="170">
        <f t="shared" si="12"/>
        <v>-15495643.280000001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600000</v>
      </c>
      <c r="D32" s="122">
        <f>SUM(AIRAG!D32+ALTANSHIREE!D32+DALANGARGALAN!D32+DELGEREH!D32+IHHET!D32+MANDAX!D32+ORGON!D32+SAIXANDULAAN!D32+ULAANBADRAX!D32+HATANBULAG!D32+HOBSGOL!D32+ERDENE!D32+SAINSHAND!D32+'ZAMIIN UUD'!D32)</f>
        <v>196500</v>
      </c>
      <c r="E32" s="122">
        <f>SUM(AIRAG!E32+ALTANSHIREE!E32+DALANGARGALAN!E32+DELGEREH!E32+IHHET!E32+MANDAX!E32+ORGON!E32+SAIXANDULAAN!E32+ULAANBADRAX!E32+HATANBULAG!E32+HOBSGOL!E32+ERDENE!E32+SAINSHAND!E32+'ZAMIIN UUD'!E32)</f>
        <v>-403500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2150000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22">
        <f>SUM(AIRAG!H32+ALTANSHIREE!H32+DALANGARGALAN!H32+DELGEREH!H32+IHHET!H32+MANDAX!H32+ORGON!H32+SAIXANDULAAN!H32+ULAANBADRAX!H32+HATANBULAG!H32+HOBSGOL!H32+ERDENE!H32+SAINSHAND!H32+SAINSHAND!N32+'ZAMIIN UUD'!H32)</f>
        <v>-1070000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0">
        <f t="shared" si="1"/>
        <v>2750000</v>
      </c>
      <c r="AK32" s="170">
        <f t="shared" si="2"/>
        <v>1276500</v>
      </c>
      <c r="AL32" s="170">
        <f t="shared" si="3"/>
        <v>-1473500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0">
        <f t="shared" si="4"/>
        <v>0</v>
      </c>
      <c r="AQ32" s="170">
        <f t="shared" si="5"/>
        <v>0</v>
      </c>
      <c r="AR32" s="170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0">
        <f t="shared" si="7"/>
        <v>0</v>
      </c>
      <c r="AZ32" s="170">
        <f t="shared" si="8"/>
        <v>0</v>
      </c>
      <c r="BA32" s="170">
        <f t="shared" si="9"/>
        <v>0</v>
      </c>
      <c r="BB32" s="170">
        <f t="shared" si="10"/>
        <v>2750000</v>
      </c>
      <c r="BC32" s="170">
        <f t="shared" si="11"/>
        <v>1276500</v>
      </c>
      <c r="BD32" s="170">
        <f t="shared" si="12"/>
        <v>-1473500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462500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-462500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6307000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22">
        <f>SUM(AIRAG!H33+ALTANSHIREE!H33+DALANGARGALAN!H33+DELGEREH!H33+IHHET!H33+MANDAX!H33+ORGON!H33+SAIXANDULAAN!H33+ULAANBADRAX!H33+HATANBULAG!H33+HOBSGOL!H33+ERDENE!H33+SAINSHAND!H33+SAINSHAND!N33+'ZAMIIN UUD'!H33)</f>
        <v>-3026876.43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105000000</v>
      </c>
      <c r="M33" s="122">
        <f>SUM(SAINSHAND!P33+SAINSHAND!S33+'ZAMIIN UUD'!P33)</f>
        <v>64997194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740000</v>
      </c>
      <c r="S33" s="122">
        <f>SUM('ZAMIIN UUD'!S33)</f>
        <v>0</v>
      </c>
      <c r="T33" s="122">
        <f>SUM('ZAMIIN UUD'!T33)</f>
        <v>-740000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0">
        <f t="shared" si="1"/>
        <v>112509500</v>
      </c>
      <c r="AK33" s="170">
        <f t="shared" si="2"/>
        <v>68277317.569999993</v>
      </c>
      <c r="AL33" s="170">
        <f t="shared" si="3"/>
        <v>-4229376.43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0">
        <f t="shared" si="4"/>
        <v>0</v>
      </c>
      <c r="AQ33" s="170">
        <f t="shared" si="5"/>
        <v>0</v>
      </c>
      <c r="AR33" s="170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0">
        <f t="shared" si="7"/>
        <v>0</v>
      </c>
      <c r="AZ33" s="170">
        <f t="shared" si="8"/>
        <v>0</v>
      </c>
      <c r="BA33" s="170">
        <f t="shared" si="9"/>
        <v>0</v>
      </c>
      <c r="BB33" s="170">
        <f t="shared" si="10"/>
        <v>112509500</v>
      </c>
      <c r="BC33" s="170">
        <f t="shared" si="11"/>
        <v>68277317.569999993</v>
      </c>
      <c r="BD33" s="170">
        <f t="shared" si="12"/>
        <v>-4229376.43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7355600</v>
      </c>
      <c r="D34" s="122">
        <f>SUM(AIRAG!D34+ALTANSHIREE!D34+DALANGARGALAN!D34+DELGEREH!D34+IHHET!D34+MANDAX!D34+ORGON!D34+SAIXANDULAAN!D34+ULAANBADRAX!D34+HATANBULAG!D34+HOBSGOL!D34+ERDENE!D34+SAINSHAND!D34+'ZAMIIN UUD'!D34)</f>
        <v>2446312</v>
      </c>
      <c r="E34" s="122">
        <f>SUM(AIRAG!E34+ALTANSHIREE!E34+DALANGARGALAN!E34+DELGEREH!E34+IHHET!E34+MANDAX!E34+ORGON!E34+SAIXANDULAAN!E34+ULAANBADRAX!E34+HATANBULAG!E34+HOBSGOL!E34+ERDENE!E34+SAINSHAND!E34+'ZAMIIN UUD'!E34)</f>
        <v>-4909288</v>
      </c>
      <c r="F34" s="122">
        <f>SUM(AIRAG!F34+ALTANSHIREE!F34+DALANGARGALAN!F34+DELGEREH!F34+IHHET!F34+MANDAX!F34+ORGON!F34+SAIXANDULAAN!F34+ULAANBADRAX!F34+HATANBULAG!F34+HOBSGOL!F34+ERDENE!F34+SAINSHAND!F34+SAINSHAND!L34+'ZAMIIN UUD'!F34)</f>
        <v>42089800</v>
      </c>
      <c r="G34" s="122">
        <f>SUM(AIRAG!G34+ALTANSHIREE!G34+DALANGARGALAN!G34+DELGEREH!G34+IHHET!G34+MANDAX!G34+ORGON!G34+SAIXANDULAAN!G34+ULAANBADRAX!G34+HATANBULAG!G34+HOBSGOL!G34+ERDENE!G34+SAINSHAND!G34+SAINSHAND!M34+'ZAMIIN UUD'!G34)</f>
        <v>28023868.240000002</v>
      </c>
      <c r="H34" s="122">
        <f>SUM(AIRAG!H34+ALTANSHIREE!H34+DALANGARGALAN!H34+DELGEREH!H34+IHHET!H34+MANDAX!H34+ORGON!H34+SAIXANDULAAN!H34+ULAANBADRAX!H34+HATANBULAG!H34+HOBSGOL!H34+ERDENE!H34+SAINSHAND!H34+SAINSHAND!N34+'ZAMIIN UUD'!H34)</f>
        <v>-13899431.76</v>
      </c>
      <c r="I34" s="122">
        <f>SUM(SAINSHAND!I34+'ZAMIIN UUD'!I34)</f>
        <v>3500000</v>
      </c>
      <c r="J34" s="122">
        <f>SUM(SAINSHAND!J34+'ZAMIIN UUD'!J34)</f>
        <v>915000</v>
      </c>
      <c r="K34" s="122">
        <f>SUM(SAINSHAND!K34+'ZAMIIN UUD'!K34)</f>
        <v>-2585000</v>
      </c>
      <c r="L34" s="122">
        <f>SUM(SAINSHAND!O34+SAINSHAND!R34+'ZAMIIN UUD'!O34)</f>
        <v>3090800</v>
      </c>
      <c r="M34" s="122">
        <f>SUM(SAINSHAND!P34+SAINSHAND!S34+'ZAMIIN UUD'!P34)</f>
        <v>500000</v>
      </c>
      <c r="N34" s="122">
        <f>SUM(SAINSHAND!Q34+SAINSHAND!T34+'ZAMIIN UUD'!Q34)</f>
        <v>-650000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2150000</v>
      </c>
      <c r="S34" s="122">
        <f>SUM('ZAMIIN UUD'!S34)</f>
        <v>0</v>
      </c>
      <c r="T34" s="122">
        <f>SUM('ZAMIIN UUD'!T34)</f>
        <v>-2150000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0">
        <f t="shared" si="1"/>
        <v>58186200</v>
      </c>
      <c r="AK34" s="170">
        <f t="shared" si="2"/>
        <v>31885180.240000002</v>
      </c>
      <c r="AL34" s="170">
        <f t="shared" si="3"/>
        <v>-24193719.759999998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0">
        <f t="shared" si="4"/>
        <v>0</v>
      </c>
      <c r="AQ34" s="170">
        <f t="shared" si="5"/>
        <v>0</v>
      </c>
      <c r="AR34" s="170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0">
        <f t="shared" si="7"/>
        <v>0</v>
      </c>
      <c r="AZ34" s="170">
        <f t="shared" si="8"/>
        <v>0</v>
      </c>
      <c r="BA34" s="170">
        <f t="shared" si="9"/>
        <v>0</v>
      </c>
      <c r="BB34" s="170">
        <f t="shared" si="10"/>
        <v>58186200</v>
      </c>
      <c r="BC34" s="170">
        <f t="shared" si="11"/>
        <v>31885180.240000002</v>
      </c>
      <c r="BD34" s="170">
        <f t="shared" si="12"/>
        <v>-24193719.759999998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2182000</v>
      </c>
      <c r="G35" s="86">
        <f>SUM(AIRAG!G35+ALTANSHIREE!G35+DALANGARGALAN!G35+DELGEREH!G35+IHHET!G35+MANDAX!G35+ORGON!G35+SAIXANDULAAN!G35+ULAANBADRAX!G35+HATANBULAG!G35+HOBSGOL!G35+ERDENE!G35+SAINSHAND!G35+SAINSHAND!M35+'ZAMIIN UUD'!G35)</f>
        <v>924500</v>
      </c>
      <c r="H35" s="86">
        <f>SUM(AIRAG!H35+ALTANSHIREE!H35+DALANGARGALAN!H35+DELGEREH!H35+IHHET!H35+MANDAX!H35+ORGON!H35+SAIXANDULAAN!H35+ULAANBADRAX!H35+HATANBULAG!H35+HOBSGOL!H35+ERDENE!H35+SAINSHAND!H35+SAINSHAND!N35+'ZAMIIN UUD'!H35)</f>
        <v>-1257500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71000000</v>
      </c>
      <c r="M35" s="86">
        <f>SUM(SAINSHAND!P35+SAINSHAND!S35+'ZAMIIN UUD'!P35)</f>
        <v>62984000</v>
      </c>
      <c r="N35" s="86">
        <f>SUM(SAINSHAND!Q35+SAINSHAND!T35+'ZAMIIN UUD'!Q35)</f>
        <v>-3000000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2500000</v>
      </c>
      <c r="S35" s="86">
        <f>SUM('ZAMIIN UUD'!S35)</f>
        <v>0</v>
      </c>
      <c r="T35" s="86">
        <f>SUM('ZAMIIN UUD'!T35)</f>
        <v>-2500000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75682000</v>
      </c>
      <c r="AK35" s="88">
        <f t="shared" si="2"/>
        <v>63908500</v>
      </c>
      <c r="AL35" s="88">
        <f t="shared" si="3"/>
        <v>-6757500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75682000</v>
      </c>
      <c r="BC35" s="88">
        <f t="shared" si="11"/>
        <v>63908500</v>
      </c>
      <c r="BD35" s="88">
        <f t="shared" si="12"/>
        <v>-6757500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0">
        <f t="shared" si="1"/>
        <v>0</v>
      </c>
      <c r="AK36" s="170">
        <f t="shared" si="2"/>
        <v>0</v>
      </c>
      <c r="AL36" s="170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0">
        <f t="shared" si="4"/>
        <v>0</v>
      </c>
      <c r="AQ36" s="170">
        <f t="shared" si="5"/>
        <v>0</v>
      </c>
      <c r="AR36" s="170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0">
        <f t="shared" si="7"/>
        <v>0</v>
      </c>
      <c r="AZ36" s="170">
        <f t="shared" si="8"/>
        <v>0</v>
      </c>
      <c r="BA36" s="170">
        <f t="shared" si="9"/>
        <v>0</v>
      </c>
      <c r="BB36" s="170">
        <f t="shared" si="10"/>
        <v>0</v>
      </c>
      <c r="BC36" s="170">
        <f t="shared" si="11"/>
        <v>0</v>
      </c>
      <c r="BD36" s="170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0">
        <f t="shared" si="1"/>
        <v>0</v>
      </c>
      <c r="AK37" s="170">
        <f t="shared" si="2"/>
        <v>0</v>
      </c>
      <c r="AL37" s="170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0">
        <f t="shared" si="4"/>
        <v>0</v>
      </c>
      <c r="AQ37" s="170">
        <f t="shared" si="5"/>
        <v>0</v>
      </c>
      <c r="AR37" s="170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0">
        <f t="shared" si="7"/>
        <v>0</v>
      </c>
      <c r="AZ37" s="170">
        <f t="shared" si="8"/>
        <v>0</v>
      </c>
      <c r="BA37" s="170">
        <f t="shared" si="9"/>
        <v>0</v>
      </c>
      <c r="BB37" s="170">
        <f t="shared" si="10"/>
        <v>0</v>
      </c>
      <c r="BC37" s="170">
        <f t="shared" si="11"/>
        <v>0</v>
      </c>
      <c r="BD37" s="170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2182000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924500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-1257500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71000000</v>
      </c>
      <c r="M38" s="122">
        <f>SUM(SAINSHAND!P38+SAINSHAND!S38+'ZAMIIN UUD'!P38)</f>
        <v>62984000</v>
      </c>
      <c r="N38" s="122">
        <f>SUM(SAINSHAND!Q38+SAINSHAND!T38+'ZAMIIN UUD'!Q38)</f>
        <v>-3000000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2500000</v>
      </c>
      <c r="S38" s="122">
        <f>SUM('ZAMIIN UUD'!S38)</f>
        <v>0</v>
      </c>
      <c r="T38" s="122">
        <f>SUM('ZAMIIN UUD'!T38)</f>
        <v>-2500000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0">
        <f t="shared" si="1"/>
        <v>75682000</v>
      </c>
      <c r="AK38" s="170">
        <f t="shared" si="2"/>
        <v>63908500</v>
      </c>
      <c r="AL38" s="170">
        <f t="shared" si="3"/>
        <v>-6757500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0">
        <f t="shared" si="4"/>
        <v>0</v>
      </c>
      <c r="AQ38" s="170">
        <f t="shared" si="5"/>
        <v>0</v>
      </c>
      <c r="AR38" s="170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0">
        <f t="shared" si="7"/>
        <v>0</v>
      </c>
      <c r="AZ38" s="170">
        <f t="shared" si="8"/>
        <v>0</v>
      </c>
      <c r="BA38" s="170">
        <f t="shared" si="9"/>
        <v>0</v>
      </c>
      <c r="BB38" s="170">
        <f t="shared" si="10"/>
        <v>75682000</v>
      </c>
      <c r="BC38" s="170">
        <f t="shared" si="11"/>
        <v>63908500</v>
      </c>
      <c r="BD38" s="170">
        <f t="shared" si="12"/>
        <v>-6757500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99509900</v>
      </c>
      <c r="D39" s="86">
        <f>SUM(AIRAG!D39+ALTANSHIREE!D39+DALANGARGALAN!D39+DELGEREH!D39+IHHET!D39+MANDAX!D39+ORGON!D39+SAIXANDULAAN!D39+ULAANBADRAX!D39+HATANBULAG!D39+HOBSGOL!D39+ERDENE!D39+SAINSHAND!D39+'ZAMIIN UUD'!D39)</f>
        <v>31557500</v>
      </c>
      <c r="E39" s="86">
        <f>SUM(AIRAG!E39+ALTANSHIREE!E39+DALANGARGALAN!E39+DELGEREH!E39+IHHET!E39+MANDAX!E39+ORGON!E39+SAIXANDULAAN!E39+ULAANBADRAX!E39+HATANBULAG!E39+HOBSGOL!E39+ERDENE!E39+SAINSHAND!E39+'ZAMIIN UUD'!E39)</f>
        <v>-67952400</v>
      </c>
      <c r="F39" s="86">
        <f>SUM(AIRAG!F39+ALTANSHIREE!F39+DALANGARGALAN!F39+DELGEREH!F39+IHHET!F39+MANDAX!F39+ORGON!F39+SAIXANDULAAN!F39+ULAANBADRAX!F39+HATANBULAG!F39+HOBSGOL!F39+ERDENE!F39+SAINSHAND!F39+SAINSHAND!L39+'ZAMIIN UUD'!F39)</f>
        <v>258357100</v>
      </c>
      <c r="G39" s="86">
        <f>SUM(AIRAG!G39+ALTANSHIREE!G39+DALANGARGALAN!G39+DELGEREH!G39+IHHET!G39+MANDAX!G39+ORGON!G39+SAIXANDULAAN!G39+ULAANBADRAX!G39+HATANBULAG!G39+HOBSGOL!G39+ERDENE!G39+SAINSHAND!G39+SAINSHAND!M39+'ZAMIIN UUD'!G39)</f>
        <v>120056735</v>
      </c>
      <c r="H39" s="86">
        <f>SUM(AIRAG!H39+ALTANSHIREE!H39+DALANGARGALAN!H39+DELGEREH!H39+IHHET!H39+MANDAX!H39+ORGON!H39+SAIXANDULAAN!H39+ULAANBADRAX!H39+HATANBULAG!H39+HOBSGOL!H39+ERDENE!H39+SAINSHAND!H39+SAINSHAND!N39+'ZAMIIN UUD'!H39)</f>
        <v>-138300365</v>
      </c>
      <c r="I39" s="86">
        <f>SUM(SAINSHAND!I39+'ZAMIIN UUD'!I39)</f>
        <v>10500000</v>
      </c>
      <c r="J39" s="86">
        <f>SUM(SAINSHAND!J39+'ZAMIIN UUD'!J39)</f>
        <v>8350000</v>
      </c>
      <c r="K39" s="86">
        <f>SUM(SAINSHAND!K39+'ZAMIIN UUD'!K39)</f>
        <v>-2150000</v>
      </c>
      <c r="L39" s="86">
        <f>SUM(SAINSHAND!O39+SAINSHAND!R39+'ZAMIIN UUD'!O39)</f>
        <v>342200800</v>
      </c>
      <c r="M39" s="86">
        <f>SUM(SAINSHAND!P39+SAINSHAND!S39+'ZAMIIN UUD'!P39)</f>
        <v>205231984.90000001</v>
      </c>
      <c r="N39" s="86">
        <f>SUM(SAINSHAND!Q39+SAINSHAND!T39+'ZAMIIN UUD'!Q39)</f>
        <v>-16645630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3500000</v>
      </c>
      <c r="S39" s="86">
        <f>SUM('ZAMIIN UUD'!S39)</f>
        <v>0</v>
      </c>
      <c r="T39" s="86">
        <f>SUM('ZAMIIN UUD'!T39)</f>
        <v>-3500000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8425200</v>
      </c>
      <c r="W39" s="86">
        <f>SUM(AIRAG!K39+ALTANSHIREE!K39+DALANGARGALAN!K39+DELGEREH!K39+IHHET!K39+MANDAX!K39+ORGON!K39+SAIXANDULAAN!K39+ULAANBADRAX!K39+HATANBULAG!K39+HOBSGOL!K39+ERDENE!K39+SAINSHAND!Z39+'ZAMIIN UUD'!W39)</f>
        <v>-21574800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97000000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49869803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-42417797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63000000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41582875.509999998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-21417124.489999998</v>
      </c>
      <c r="AD39" s="86">
        <f>SUM(AIRAG!R39+ALTANSHIREE!R39+DALANGARGALAN!R39+DELGEREH!R39+IHHET!R39+MANDAX!R39+ORGON!R39+SAIXANDULAAN!R39+ULAANBADRAX!R39+HATANBULAG!R39+HOBSGOL!R39+ERDENE!R39+SAINSHAND!CL39)</f>
        <v>39000000</v>
      </c>
      <c r="AE39" s="86">
        <f>SUM(AIRAG!S39+ALTANSHIREE!S39+DALANGARGALAN!S39+DELGEREH!S39+IHHET!S39+MANDAX!S39+ORGON!S39+SAIXANDULAAN!S39+ULAANBADRAX!S39+HATANBULAG!S39+HOBSGOL!S39+ERDENE!S39+SAINSHAND!CM39)</f>
        <v>17299704</v>
      </c>
      <c r="AF39" s="86">
        <f>SUM(AIRAG!T39+ALTANSHIREE!T39+DALANGARGALAN!T39+DELGEREH!T39+IHHET!T39+MANDAX!T39+ORGON!T39+SAIXANDULAAN!T39+ULAANBADRAX!T39+HATANBULAG!T39+HOBSGOL!T39+ERDENE!T39+SAINSHAND!CN39)</f>
        <v>-21700296</v>
      </c>
      <c r="AG39" s="86">
        <f>SUM(SAINSHAND!CO39+'ZAMIIN UUD'!BK39)</f>
        <v>500000000</v>
      </c>
      <c r="AH39" s="86">
        <f>SUM(SAINSHAND!CP39+'ZAMIIN UUD'!BL39)</f>
        <v>0</v>
      </c>
      <c r="AI39" s="86">
        <f>SUM(SAINSHAND!CQ39+'ZAMIIN UUD'!BM39)</f>
        <v>-500000000</v>
      </c>
      <c r="AJ39" s="88">
        <f t="shared" si="1"/>
        <v>1443067800</v>
      </c>
      <c r="AK39" s="88">
        <f t="shared" si="2"/>
        <v>482373802.40999997</v>
      </c>
      <c r="AL39" s="88">
        <f t="shared" si="3"/>
        <v>-835658412.49000001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1443067800</v>
      </c>
      <c r="BC39" s="88">
        <f t="shared" si="11"/>
        <v>482373802.40999997</v>
      </c>
      <c r="BD39" s="88">
        <f t="shared" si="12"/>
        <v>-835658412.49000001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41059900</v>
      </c>
      <c r="D40" s="122">
        <f>SUM(AIRAG!D40+ALTANSHIREE!D40+DALANGARGALAN!D40+DELGEREH!D40+IHHET!D40+MANDAX!D40+ORGON!D40+SAIXANDULAAN!D40+ULAANBADRAX!D40+HATANBULAG!D40+HOBSGOL!D40+ERDENE!D40+SAINSHAND!D40+'ZAMIIN UUD'!D40)</f>
        <v>21664900</v>
      </c>
      <c r="E40" s="122">
        <f>SUM(AIRAG!E40+ALTANSHIREE!E40+DALANGARGALAN!E40+DELGEREH!E40+IHHET!E40+MANDAX!E40+ORGON!E40+SAIXANDULAAN!E40+ULAANBADRAX!E40+HATANBULAG!E40+HOBSGOL!E40+ERDENE!E40+SAINSHAND!E40+'ZAMIIN UUD'!E40)</f>
        <v>-19395000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40070000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32173000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-7897000</v>
      </c>
      <c r="I40" s="122">
        <f>SUM(SAINSHAND!I40+'ZAMIIN UUD'!I40)</f>
        <v>1500000</v>
      </c>
      <c r="J40" s="122">
        <f>SUM(SAINSHAND!J40+'ZAMIIN UUD'!J40)</f>
        <v>0</v>
      </c>
      <c r="K40" s="122">
        <f>SUM(SAINSHAND!K40+'ZAMIIN UUD'!K40)</f>
        <v>-1500000</v>
      </c>
      <c r="L40" s="122">
        <f>SUM(SAINSHAND!O40+SAINSHAND!R40+'ZAMIIN UUD'!O40)</f>
        <v>59000000</v>
      </c>
      <c r="M40" s="122">
        <f>SUM(SAINSHAND!P40+SAINSHAND!S40+'ZAMIIN UUD'!P40)</f>
        <v>11311000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1500000</v>
      </c>
      <c r="S40" s="122">
        <f>SUM('ZAMIIN UUD'!S40)</f>
        <v>0</v>
      </c>
      <c r="T40" s="122">
        <f>SUM('ZAMIIN UUD'!T40)</f>
        <v>-1500000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0">
        <f t="shared" si="1"/>
        <v>143129900</v>
      </c>
      <c r="AK40" s="170">
        <f t="shared" si="2"/>
        <v>65148900</v>
      </c>
      <c r="AL40" s="170">
        <f t="shared" si="3"/>
        <v>-30292000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0">
        <f t="shared" si="4"/>
        <v>0</v>
      </c>
      <c r="AQ40" s="170">
        <f t="shared" si="5"/>
        <v>0</v>
      </c>
      <c r="AR40" s="170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0">
        <f t="shared" si="7"/>
        <v>0</v>
      </c>
      <c r="AZ40" s="170">
        <f t="shared" si="8"/>
        <v>0</v>
      </c>
      <c r="BA40" s="170">
        <f t="shared" si="9"/>
        <v>0</v>
      </c>
      <c r="BB40" s="170">
        <f t="shared" si="10"/>
        <v>143129900</v>
      </c>
      <c r="BC40" s="170">
        <f t="shared" si="11"/>
        <v>65148900</v>
      </c>
      <c r="BD40" s="170">
        <f t="shared" si="12"/>
        <v>-30292000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10600000</v>
      </c>
      <c r="D41" s="122">
        <f>SUM(AIRAG!D41+ALTANSHIREE!D41+DALANGARGALAN!D41+DELGEREH!D41+IHHET!D41+MANDAX!D41+ORGON!D41+SAIXANDULAAN!D41+ULAANBADRAX!D41+HATANBULAG!D41+HOBSGOL!D41+ERDENE!D41+SAINSHAND!D41+'ZAMIIN UUD'!D41)</f>
        <v>350000</v>
      </c>
      <c r="E41" s="122">
        <f>SUM(AIRAG!E41+ALTANSHIREE!E41+DALANGARGALAN!E41+DELGEREH!E41+IHHET!E41+MANDAX!E41+ORGON!E41+SAIXANDULAAN!E41+ULAANBADRAX!E41+HATANBULAG!E41+HOBSGOL!E41+ERDENE!E41+SAINSHAND!E41+'ZAMIIN UUD'!E41)</f>
        <v>-10250000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10000000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-10000000</v>
      </c>
      <c r="I41" s="122">
        <f>SUM(SAINSHAND!I41+'ZAMIIN UUD'!I41)</f>
        <v>1500000</v>
      </c>
      <c r="J41" s="122">
        <f>SUM(SAINSHAND!J41+'ZAMIIN UUD'!J41)</f>
        <v>1350000</v>
      </c>
      <c r="K41" s="122">
        <f>SUM(SAINSHAND!K41+'ZAMIIN UUD'!K41)</f>
        <v>-150000</v>
      </c>
      <c r="L41" s="122">
        <f>SUM(SAINSHAND!O41+SAINSHAND!R41+'ZAMIIN UUD'!O41)</f>
        <v>10000000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1000000</v>
      </c>
      <c r="S41" s="122">
        <f>SUM('ZAMIIN UUD'!S41)</f>
        <v>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0">
        <f t="shared" si="1"/>
        <v>33100000</v>
      </c>
      <c r="AK41" s="170">
        <f t="shared" si="2"/>
        <v>1700000</v>
      </c>
      <c r="AL41" s="170">
        <f t="shared" si="3"/>
        <v>-21400000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0">
        <f t="shared" si="4"/>
        <v>0</v>
      </c>
      <c r="AQ41" s="170">
        <f t="shared" si="5"/>
        <v>0</v>
      </c>
      <c r="AR41" s="170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0">
        <f t="shared" si="7"/>
        <v>0</v>
      </c>
      <c r="AZ41" s="170">
        <f t="shared" si="8"/>
        <v>0</v>
      </c>
      <c r="BA41" s="170">
        <f t="shared" si="9"/>
        <v>0</v>
      </c>
      <c r="BB41" s="170">
        <f t="shared" si="10"/>
        <v>33100000</v>
      </c>
      <c r="BC41" s="170">
        <f t="shared" si="11"/>
        <v>1700000</v>
      </c>
      <c r="BD41" s="170">
        <f t="shared" si="12"/>
        <v>-21400000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2500000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-2500000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15000000</v>
      </c>
      <c r="M42" s="122">
        <f>SUM(SAINSHAND!P42+SAINSHAND!S42+'ZAMIIN UUD'!P42)</f>
        <v>6730650</v>
      </c>
      <c r="N42" s="122">
        <f>SUM(SAINSHAND!Q42+SAINSHAND!T42+'ZAMIIN UUD'!Q42)</f>
        <v>-1380000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0">
        <f t="shared" si="1"/>
        <v>17500000</v>
      </c>
      <c r="AK42" s="170">
        <f t="shared" si="2"/>
        <v>6730650</v>
      </c>
      <c r="AL42" s="170">
        <f t="shared" si="3"/>
        <v>-3880000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0">
        <f t="shared" si="4"/>
        <v>0</v>
      </c>
      <c r="AQ42" s="170">
        <f t="shared" si="5"/>
        <v>0</v>
      </c>
      <c r="AR42" s="170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0">
        <f t="shared" si="7"/>
        <v>0</v>
      </c>
      <c r="AZ42" s="170">
        <f t="shared" si="8"/>
        <v>0</v>
      </c>
      <c r="BA42" s="170">
        <f t="shared" si="9"/>
        <v>0</v>
      </c>
      <c r="BB42" s="170">
        <f t="shared" si="10"/>
        <v>17500000</v>
      </c>
      <c r="BC42" s="170">
        <f t="shared" si="11"/>
        <v>6730650</v>
      </c>
      <c r="BD42" s="170">
        <f t="shared" si="12"/>
        <v>-3880000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47850000</v>
      </c>
      <c r="D43" s="122">
        <f>SUM(AIRAG!D43+ALTANSHIREE!D43+DALANGARGALAN!D43+DELGEREH!D43+IHHET!D43+MANDAX!D43+ORGON!D43+SAIXANDULAAN!D43+ULAANBADRAX!D43+HATANBULAG!D43+HOBSGOL!D43+ERDENE!D43+SAINSHAND!D43+'ZAMIIN UUD'!D43)</f>
        <v>9542600</v>
      </c>
      <c r="E43" s="122">
        <f>SUM(AIRAG!E43+ALTANSHIREE!E43+DALANGARGALAN!E43+DELGEREH!E43+IHHET!E43+MANDAX!E43+ORGON!E43+SAIXANDULAAN!E43+ULAANBADRAX!E43+HATANBULAG!E43+HOBSGOL!E43+ERDENE!E43+SAINSHAND!E43+'ZAMIIN UUD'!E43)</f>
        <v>-38162400</v>
      </c>
      <c r="F43" s="122">
        <f>SUM(AIRAG!F43+ALTANSHIREE!F43+DALANGARGALAN!F43+DELGEREH!F43+IHHET!F43+MANDAX!F43+ORGON!F43+SAIXANDULAAN!F43+ULAANBADRAX!F43+HATANBULAG!F43+HOBSGOL!F43+ERDENE!F43+SAINSHAND!F43+SAINSHAND!L43+'ZAMIIN UUD'!F43)</f>
        <v>205787100</v>
      </c>
      <c r="G43" s="122">
        <f>SUM(AIRAG!G43+ALTANSHIREE!G43+DALANGARGALAN!G43+DELGEREH!G43+IHHET!G43+MANDAX!G43+ORGON!G43+SAIXANDULAAN!G43+ULAANBADRAX!G43+HATANBULAG!G43+HOBSGOL!G43+ERDENE!G43+SAINSHAND!G43+SAINSHAND!M43+'ZAMIIN UUD'!G43)</f>
        <v>87883735</v>
      </c>
      <c r="H43" s="122">
        <f>SUM(AIRAG!H43+ALTANSHIREE!H43+DALANGARGALAN!H43+DELGEREH!H43+IHHET!H43+MANDAX!H43+ORGON!H43+SAIXANDULAAN!H43+ULAANBADRAX!H43+HATANBULAG!H43+HOBSGOL!H43+ERDENE!H43+SAINSHAND!H43+SAINSHAND!N43+'ZAMIIN UUD'!H43)</f>
        <v>-117436365</v>
      </c>
      <c r="I43" s="122">
        <f>SUM(SAINSHAND!I43+'ZAMIIN UUD'!I43)</f>
        <v>7500000</v>
      </c>
      <c r="J43" s="122">
        <f>SUM(SAINSHAND!J43+'ZAMIIN UUD'!J43)</f>
        <v>7000000</v>
      </c>
      <c r="K43" s="122">
        <f>SUM(SAINSHAND!K43+'ZAMIIN UUD'!K43)</f>
        <v>-500000</v>
      </c>
      <c r="L43" s="122">
        <f>SUM(SAINSHAND!O43+SAINSHAND!R43+'ZAMIIN UUD'!O43)</f>
        <v>258200800</v>
      </c>
      <c r="M43" s="122">
        <f>SUM(SAINSHAND!P43+SAINSHAND!S43+'ZAMIIN UUD'!P43)</f>
        <v>187190334.90000001</v>
      </c>
      <c r="N43" s="122">
        <f>SUM(SAINSHAND!Q43+SAINSHAND!T43+'ZAMIIN UUD'!Q43)</f>
        <v>-15265630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</v>
      </c>
      <c r="S43" s="122">
        <f>SUM('ZAMIIN UUD'!S43)</f>
        <v>0</v>
      </c>
      <c r="T43" s="122">
        <f>SUM('ZAMIIN UUD'!T43)</f>
        <v>-1000000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8425200</v>
      </c>
      <c r="W43" s="122">
        <f>SUM(AIRAG!K43+ALTANSHIREE!K43+DALANGARGALAN!K43+DELGEREH!K43+IHHET!K43+MANDAX!K43+ORGON!K43+SAIXANDULAAN!K43+ULAANBADRAX!K43+HATANBULAG!K43+HOBSGOL!K43+ERDENE!K43+SAINSHAND!Z43+'ZAMIIN UUD'!W43)</f>
        <v>-17223800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97000000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49869803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-42163897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63000000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41582875.509999998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-18417124.489999998</v>
      </c>
      <c r="AD43" s="122">
        <f>SUM(AIRAG!R43+ALTANSHIREE!R43+DALANGARGALAN!R43+DELGEREH!R43+IHHET!R43+MANDAX!R43+ORGON!R43+SAIXANDULAAN!R43+ULAANBADRAX!R43+HATANBULAG!R43+HOBSGOL!R43+ERDENE!R43+SAINSHAND!CL43)</f>
        <v>39000000</v>
      </c>
      <c r="AE43" s="122">
        <f>SUM(AIRAG!S43+ALTANSHIREE!S43+DALANGARGALAN!S43+DELGEREH!S43+IHHET!S43+MANDAX!S43+ORGON!S43+SAIXANDULAAN!S43+ULAANBADRAX!S43+HATANBULAG!S43+HOBSGOL!S43+ERDENE!S43+SAINSHAND!CM43)</f>
        <v>17299704</v>
      </c>
      <c r="AF43" s="122">
        <f>SUM(AIRAG!T43+ALTANSHIREE!T43+DALANGARGALAN!T43+DELGEREH!T43+IHHET!T43+MANDAX!T43+ORGON!T43+SAIXANDULAAN!T43+ULAANBADRAX!T43+HATANBULAG!T43+HOBSGOL!T43+ERDENE!T43+SAINSHAND!CN43)</f>
        <v>-21341450</v>
      </c>
      <c r="AG43" s="122">
        <f>SUM(SAINSHAND!CO43+'ZAMIIN UUD'!BK43)</f>
        <v>500000000</v>
      </c>
      <c r="AH43" s="122">
        <f>SUM(SAINSHAND!CP43+'ZAMIIN UUD'!BL43)</f>
        <v>0</v>
      </c>
      <c r="AI43" s="122">
        <f>SUM(SAINSHAND!CQ43+'ZAMIIN UUD'!BM43)</f>
        <v>-500000000</v>
      </c>
      <c r="AJ43" s="170">
        <f t="shared" si="1"/>
        <v>1249337900</v>
      </c>
      <c r="AK43" s="170">
        <f t="shared" si="2"/>
        <v>408794252.40999997</v>
      </c>
      <c r="AL43" s="170">
        <f t="shared" si="3"/>
        <v>-771510666.49000001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0">
        <f t="shared" si="4"/>
        <v>0</v>
      </c>
      <c r="AQ43" s="170">
        <f t="shared" si="5"/>
        <v>0</v>
      </c>
      <c r="AR43" s="170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0">
        <f t="shared" si="7"/>
        <v>0</v>
      </c>
      <c r="AZ43" s="170">
        <f t="shared" si="8"/>
        <v>0</v>
      </c>
      <c r="BA43" s="170">
        <f t="shared" si="9"/>
        <v>0</v>
      </c>
      <c r="BB43" s="170">
        <f t="shared" si="10"/>
        <v>1249337900</v>
      </c>
      <c r="BC43" s="170">
        <f t="shared" si="11"/>
        <v>408794252.40999997</v>
      </c>
      <c r="BD43" s="170">
        <f t="shared" si="12"/>
        <v>-771510666.49000001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23295900</v>
      </c>
      <c r="D44" s="122">
        <f>SUM(AIRAG!D44+ALTANSHIREE!D44+DALANGARGALAN!D44+DELGEREH!D44+IHHET!D44+MANDAX!D44+ORGON!D44+SAIXANDULAAN!D44+ULAANBADRAX!D44+HATANBULAG!D44+HOBSGOL!D44+ERDENE!D44+SAINSHAND!D44+'ZAMIIN UUD'!D44)</f>
        <v>15186000</v>
      </c>
      <c r="E44" s="122">
        <f>SUM(AIRAG!E44+ALTANSHIREE!E44+DALANGARGALAN!E44+DELGEREH!E44+IHHET!E44+MANDAX!E44+ORGON!E44+SAIXANDULAAN!E44+ULAANBADRAX!E44+HATANBULAG!E44+HOBSGOL!E44+ERDENE!E44+SAINSHAND!E44+'ZAMIIN UUD'!E44)</f>
        <v>-8109900</v>
      </c>
      <c r="F44" s="122">
        <f>SUM(AIRAG!F44+ALTANSHIREE!F44+DALANGARGALAN!F44+DELGEREH!F44+IHHET!F44+MANDAX!F44+ORGON!F44+SAIXANDULAAN!F44+ULAANBADRAX!F44+HATANBULAG!F44+HOBSGOL!F44+ERDENE!F44+SAINSHAND!F44+SAINSHAND!L44+'ZAMIIN UUD'!F44)</f>
        <v>94732000</v>
      </c>
      <c r="G44" s="122">
        <f>SUM(AIRAG!G44+ALTANSHIREE!G44+DALANGARGALAN!G44+DELGEREH!G44+IHHET!G44+MANDAX!G44+ORGON!G44+SAIXANDULAAN!G44+ULAANBADRAX!G44+HATANBULAG!G44+HOBSGOL!G44+ERDENE!G44+SAINSHAND!G44+SAINSHAND!M44+'ZAMIIN UUD'!G44)</f>
        <v>64373161</v>
      </c>
      <c r="H44" s="122">
        <f>SUM(AIRAG!H44+ALTANSHIREE!H44+DALANGARGALAN!H44+DELGEREH!H44+IHHET!H44+MANDAX!H44+ORGON!H44+SAIXANDULAAN!H44+ULAANBADRAX!H44+HATANBULAG!H44+HOBSGOL!H44+ERDENE!H44+SAINSHAND!H44+SAINSHAND!N44+'ZAMIIN UUD'!H44)</f>
        <v>-30358839</v>
      </c>
      <c r="I44" s="122">
        <f>SUM(SAINSHAND!I44+'ZAMIIN UUD'!I44)</f>
        <v>500000</v>
      </c>
      <c r="J44" s="122">
        <f>SUM(SAINSHAND!J44+'ZAMIIN UUD'!J44)</f>
        <v>210000</v>
      </c>
      <c r="K44" s="122">
        <f>SUM(SAINSHAND!K44+'ZAMIIN UUD'!K44)</f>
        <v>-290000</v>
      </c>
      <c r="L44" s="122">
        <f>SUM(SAINSHAND!O44+SAINSHAND!R44+'ZAMIIN UUD'!O44)</f>
        <v>1050000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750000</v>
      </c>
      <c r="S44" s="122">
        <f>SUM('ZAMIIN UUD'!S44)</f>
        <v>0</v>
      </c>
      <c r="T44" s="122">
        <f>SUM('ZAMIIN UUD'!T44)</f>
        <v>-750000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0">
        <f t="shared" si="1"/>
        <v>120327900</v>
      </c>
      <c r="AK44" s="170">
        <f t="shared" si="2"/>
        <v>79769161</v>
      </c>
      <c r="AL44" s="170">
        <f t="shared" si="3"/>
        <v>-39508739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0">
        <f t="shared" si="4"/>
        <v>0</v>
      </c>
      <c r="AQ44" s="170">
        <f t="shared" si="5"/>
        <v>0</v>
      </c>
      <c r="AR44" s="170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0">
        <f t="shared" si="7"/>
        <v>0</v>
      </c>
      <c r="AZ44" s="170">
        <f t="shared" si="8"/>
        <v>0</v>
      </c>
      <c r="BA44" s="170">
        <f t="shared" si="9"/>
        <v>0</v>
      </c>
      <c r="BB44" s="170">
        <f t="shared" si="10"/>
        <v>120327900</v>
      </c>
      <c r="BC44" s="170">
        <f t="shared" si="11"/>
        <v>79769161</v>
      </c>
      <c r="BD44" s="170">
        <f t="shared" si="12"/>
        <v>-39508739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0">
        <f t="shared" si="1"/>
        <v>0</v>
      </c>
      <c r="AK45" s="170">
        <f t="shared" si="2"/>
        <v>0</v>
      </c>
      <c r="AL45" s="170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0">
        <f t="shared" si="4"/>
        <v>0</v>
      </c>
      <c r="AQ45" s="170">
        <f t="shared" si="5"/>
        <v>0</v>
      </c>
      <c r="AR45" s="170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0">
        <f t="shared" si="7"/>
        <v>0</v>
      </c>
      <c r="AZ45" s="170">
        <f t="shared" si="8"/>
        <v>0</v>
      </c>
      <c r="BA45" s="170">
        <f t="shared" si="9"/>
        <v>0</v>
      </c>
      <c r="BB45" s="170">
        <f t="shared" si="10"/>
        <v>0</v>
      </c>
      <c r="BC45" s="170">
        <f t="shared" si="11"/>
        <v>0</v>
      </c>
      <c r="BD45" s="170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19795900</v>
      </c>
      <c r="D46" s="122">
        <f>SUM(AIRAG!D46+ALTANSHIREE!D46+DALANGARGALAN!D46+DELGEREH!D46+IHHET!D46+MANDAX!D46+ORGON!D46+SAIXANDULAAN!D46+ULAANBADRAX!D46+HATANBULAG!D46+HOBSGOL!D46+ERDENE!D46+SAINSHAND!D46+'ZAMIIN UUD'!D46)</f>
        <v>13796800</v>
      </c>
      <c r="E46" s="122">
        <f>SUM(AIRAG!E46+ALTANSHIREE!E46+DALANGARGALAN!E46+DELGEREH!E46+IHHET!E46+MANDAX!E46+ORGON!E46+SAIXANDULAAN!E46+ULAANBADRAX!E46+HATANBULAG!E46+HOBSGOL!E46+ERDENE!E46+SAINSHAND!E46+'ZAMIIN UUD'!E46)</f>
        <v>-5993100</v>
      </c>
      <c r="F46" s="122">
        <f>SUM(AIRAG!F46+ALTANSHIREE!F46+DALANGARGALAN!F46+DELGEREH!F46+IHHET!F46+MANDAX!F46+ORGON!F46+SAIXANDULAAN!F46+ULAANBADRAX!F46+HATANBULAG!F46+HOBSGOL!F46+ERDENE!F46+SAINSHAND!F46+SAINSHAND!L46+'ZAMIIN UUD'!F46)</f>
        <v>84732000</v>
      </c>
      <c r="G46" s="122">
        <f>SUM(AIRAG!G46+ALTANSHIREE!G46+DALANGARGALAN!G46+DELGEREH!G46+IHHET!G46+MANDAX!G46+ORGON!G46+SAIXANDULAAN!G46+ULAANBADRAX!G46+HATANBULAG!G46+HOBSGOL!G46+ERDENE!G46+SAINSHAND!G46+SAINSHAND!M46+'ZAMIIN UUD'!G46)</f>
        <v>61188200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-22520100</v>
      </c>
      <c r="I46" s="122">
        <f>SUM(SAINSHAND!I46+'ZAMIIN UUD'!I46)</f>
        <v>500000</v>
      </c>
      <c r="J46" s="122">
        <f>SUM(SAINSHAND!J46+'ZAMIIN UUD'!J46)</f>
        <v>210000</v>
      </c>
      <c r="K46" s="122">
        <f>SUM(SAINSHAND!K46+'ZAMIIN UUD'!K46)</f>
        <v>-290000</v>
      </c>
      <c r="L46" s="122">
        <f>SUM(SAINSHAND!O46+SAINSHAND!R46+'ZAMIIN UUD'!O46)</f>
        <v>1050000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750000</v>
      </c>
      <c r="S46" s="122">
        <f>SUM('ZAMIIN UUD'!S46)</f>
        <v>0</v>
      </c>
      <c r="T46" s="122">
        <f>SUM('ZAMIIN UUD'!T46)</f>
        <v>-750000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0">
        <f t="shared" si="1"/>
        <v>106827900</v>
      </c>
      <c r="AK46" s="170">
        <f t="shared" si="2"/>
        <v>75195000</v>
      </c>
      <c r="AL46" s="170">
        <f t="shared" si="3"/>
        <v>-29553200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0">
        <f t="shared" si="4"/>
        <v>0</v>
      </c>
      <c r="AQ46" s="170">
        <f t="shared" si="5"/>
        <v>0</v>
      </c>
      <c r="AR46" s="170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0">
        <f t="shared" si="7"/>
        <v>0</v>
      </c>
      <c r="AZ46" s="170">
        <f t="shared" si="8"/>
        <v>0</v>
      </c>
      <c r="BA46" s="170">
        <f t="shared" si="9"/>
        <v>0</v>
      </c>
      <c r="BB46" s="170">
        <f t="shared" si="10"/>
        <v>106827900</v>
      </c>
      <c r="BC46" s="170">
        <f t="shared" si="11"/>
        <v>75195000</v>
      </c>
      <c r="BD46" s="170">
        <f t="shared" si="12"/>
        <v>-29553200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3500000</v>
      </c>
      <c r="D47" s="122">
        <f>SUM(AIRAG!D47+ALTANSHIREE!D47+DALANGARGALAN!D47+DELGEREH!D47+IHHET!D47+MANDAX!D47+ORGON!D47+SAIXANDULAAN!D47+ULAANBADRAX!D47+HATANBULAG!D47+HOBSGOL!D47+ERDENE!D47+SAINSHAND!D47+'ZAMIIN UUD'!D47)</f>
        <v>1389200</v>
      </c>
      <c r="E47" s="122">
        <f>SUM(AIRAG!E47+ALTANSHIREE!E47+DALANGARGALAN!E47+DELGEREH!E47+IHHET!E47+MANDAX!E47+ORGON!E47+SAIXANDULAAN!E47+ULAANBADRAX!E47+HATANBULAG!E47+HOBSGOL!E47+ERDENE!E47+SAINSHAND!E47+'ZAMIIN UUD'!E47)</f>
        <v>-2110800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3184961</v>
      </c>
      <c r="H47" s="122">
        <f>SUM(AIRAG!H47+ALTANSHIREE!H47+DALANGARGALAN!H47+DELGEREH!H47+IHHET!H47+MANDAX!H47+ORGON!H47+SAIXANDULAAN!H47+ULAANBADRAX!H47+HATANBULAG!H47+HOBSGOL!H47+ERDENE!H47+SAINSHAND!H47+SAINSHAND!N47+'ZAMIIN UUD'!H47)</f>
        <v>-6815039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0">
        <f t="shared" si="1"/>
        <v>13500000</v>
      </c>
      <c r="AK47" s="170">
        <f t="shared" si="2"/>
        <v>4574161</v>
      </c>
      <c r="AL47" s="170">
        <f t="shared" si="3"/>
        <v>-8925839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0">
        <f t="shared" si="4"/>
        <v>0</v>
      </c>
      <c r="AQ47" s="170">
        <f t="shared" si="5"/>
        <v>0</v>
      </c>
      <c r="AR47" s="170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0">
        <f t="shared" si="7"/>
        <v>0</v>
      </c>
      <c r="AZ47" s="170">
        <f t="shared" si="8"/>
        <v>0</v>
      </c>
      <c r="BA47" s="170">
        <f t="shared" si="9"/>
        <v>0</v>
      </c>
      <c r="BB47" s="170">
        <f t="shared" si="10"/>
        <v>13500000</v>
      </c>
      <c r="BC47" s="170">
        <f t="shared" si="11"/>
        <v>4574161</v>
      </c>
      <c r="BD47" s="170">
        <f t="shared" si="12"/>
        <v>-8925839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260704200</v>
      </c>
      <c r="D48" s="86">
        <f>SUM(AIRAG!D48+ALTANSHIREE!D48+DALANGARGALAN!D48+DELGEREH!D48+IHHET!D48+MANDAX!D48+ORGON!D48+SAIXANDULAAN!D48+ULAANBADRAX!D48+HATANBULAG!D48+HOBSGOL!D48+ERDENE!D48+SAINSHAND!D48+'ZAMIIN UUD'!D48)</f>
        <v>119846403.37</v>
      </c>
      <c r="E48" s="86">
        <f>SUM(AIRAG!E48+ALTANSHIREE!E48+DALANGARGALAN!E48+DELGEREH!E48+IHHET!E48+MANDAX!E48+ORGON!E48+SAIXANDULAAN!E48+ULAANBADRAX!E48+HATANBULAG!E48+HOBSGOL!E48+ERDENE!E48+SAINSHAND!E48+'ZAMIIN UUD'!E48)</f>
        <v>-140857796.63</v>
      </c>
      <c r="F48" s="86">
        <f>SUM(AIRAG!F48+ALTANSHIREE!F48+DALANGARGALAN!F48+DELGEREH!F48+IHHET!F48+MANDAX!F48+ORGON!F48+SAIXANDULAAN!F48+ULAANBADRAX!F48+HATANBULAG!F48+HOBSGOL!F48+ERDENE!F48+SAINSHAND!F48+SAINSHAND!L48+'ZAMIIN UUD'!F48)</f>
        <v>1499364100</v>
      </c>
      <c r="G48" s="86">
        <f>SUM(AIRAG!G48+ALTANSHIREE!G48+DALANGARGALAN!G48+DELGEREH!G48+IHHET!G48+MANDAX!G48+ORGON!G48+SAIXANDULAAN!G48+ULAANBADRAX!G48+HATANBULAG!G48+HOBSGOL!G48+ERDENE!G48+SAINSHAND!G48+SAINSHAND!M48+'ZAMIIN UUD'!G48)</f>
        <v>932246981.95000005</v>
      </c>
      <c r="H48" s="86">
        <f>SUM(AIRAG!H48+ALTANSHIREE!H48+DALANGARGALAN!H48+DELGEREH!H48+IHHET!H48+MANDAX!H48+ORGON!H48+SAIXANDULAAN!H48+ULAANBADRAX!H48+HATANBULAG!H48+HOBSGOL!H48+ERDENE!H48+SAINSHAND!H48+SAINSHAND!N48+'ZAMIIN UUD'!H48)</f>
        <v>-567117118.04999995</v>
      </c>
      <c r="I48" s="86">
        <f>SUM(SAINSHAND!I48+'ZAMIIN UUD'!I48)</f>
        <v>88500000</v>
      </c>
      <c r="J48" s="86">
        <f>SUM(SAINSHAND!J48+'ZAMIIN UUD'!J48)</f>
        <v>49557723</v>
      </c>
      <c r="K48" s="86">
        <f>SUM(SAINSHAND!K48+'ZAMIIN UUD'!K48)</f>
        <v>-38942277</v>
      </c>
      <c r="L48" s="86">
        <f>SUM(SAINSHAND!O48+SAINSHAND!R48+'ZAMIIN UUD'!O48)</f>
        <v>604526300</v>
      </c>
      <c r="M48" s="86">
        <f>SUM(SAINSHAND!P48+SAINSHAND!S48+'ZAMIIN UUD'!P48)</f>
        <v>505429756.13</v>
      </c>
      <c r="N48" s="86">
        <f>SUM(SAINSHAND!Q48+SAINSHAND!T48+'ZAMIIN UUD'!Q48)</f>
        <v>-36894646.180000007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3735500</v>
      </c>
      <c r="S48" s="86">
        <f>SUM('ZAMIIN UUD'!S48)</f>
        <v>0</v>
      </c>
      <c r="T48" s="86">
        <f>SUM('ZAMIIN UUD'!T48)</f>
        <v>-3735500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2456830100</v>
      </c>
      <c r="AK48" s="88">
        <f t="shared" si="2"/>
        <v>1607080864.4500003</v>
      </c>
      <c r="AL48" s="88">
        <f t="shared" si="3"/>
        <v>-787547337.8599999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1955230500</v>
      </c>
      <c r="AT48" s="86">
        <f>SUM(AIRAG!AE48+ALTANSHIREE!AE48+DALANGARGALAN!AE48+DELGEREH!AE48+IHHET!AE48+MANDAX!AE48+ORGON!AE48+SAIXANDULAAN!AE48+ULAANBADRAX!AE48+HATANBULAG!AE48+HOBSGOL!AE48+ERDENE!AE48+SAINSHAND!DB48+'ZAMIIN UUD'!BX48)</f>
        <v>356130357</v>
      </c>
      <c r="AU48" s="86">
        <f>SUM(AIRAG!AF48+ALTANSHIREE!AF48+DALANGARGALAN!AF48+DELGEREH!AF48+IHHET!AF48+MANDAX!AF48+ORGON!AF48+SAIXANDULAAN!AF48+ULAANBADRAX!AF48+HATANBULAG!AF48+HOBSGOL!AF48+ERDENE!AF48+SAINSHAND!DC48+'ZAMIIN UUD'!BY48)</f>
        <v>-1599100143</v>
      </c>
      <c r="AV48" s="86">
        <f>SUM(AIRAG!AG48+ALTANSHIREE!AG48+DALANGARGALAN!AG48+DELGEREH!AG48+IHHET!AG48+MANDAX!AG48+ORGON!AG48+SAIXANDULAAN!AG48+ULAANBADRAX!AG48+HATANBULAG!AG48+HOBSGOL!AG48+ERDENE!AG48+SAINSHAND!DD48+'ZAMIIN UUD'!BZ48)</f>
        <v>739175300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-724425300</v>
      </c>
      <c r="AY48" s="88">
        <f t="shared" si="7"/>
        <v>2694405800</v>
      </c>
      <c r="AZ48" s="88">
        <f t="shared" si="8"/>
        <v>370880357</v>
      </c>
      <c r="BA48" s="88">
        <f t="shared" si="9"/>
        <v>-2323525443</v>
      </c>
      <c r="BB48" s="88">
        <f t="shared" si="10"/>
        <v>5151235900</v>
      </c>
      <c r="BC48" s="88">
        <f t="shared" si="11"/>
        <v>1977961221.4500003</v>
      </c>
      <c r="BD48" s="88">
        <f t="shared" si="12"/>
        <v>-3111072780.8599997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251979700</v>
      </c>
      <c r="D49" s="122">
        <f>SUM(AIRAG!D49+ALTANSHIREE!D49+DALANGARGALAN!D49+DELGEREH!D49+IHHET!D49+MANDAX!D49+ORGON!D49+SAIXANDULAAN!D49+ULAANBADRAX!D49+HATANBULAG!D49+HOBSGOL!D49+ERDENE!D49+SAINSHAND!D49+'ZAMIIN UUD'!D49)</f>
        <v>118799824</v>
      </c>
      <c r="E49" s="122">
        <f>SUM(AIRAG!E49+ALTANSHIREE!E49+DALANGARGALAN!E49+DELGEREH!E49+IHHET!E49+MANDAX!E49+ORGON!E49+SAIXANDULAAN!E49+ULAANBADRAX!E49+HATANBULAG!E49+HOBSGOL!E49+ERDENE!E49+SAINSHAND!E49+'ZAMIIN UUD'!E49)</f>
        <v>-127667626</v>
      </c>
      <c r="F49" s="122">
        <f>SUM(AIRAG!F49+ALTANSHIREE!F49+DALANGARGALAN!F49+DELGEREH!F49+IHHET!F49+MANDAX!F49+ORGON!F49+SAIXANDULAAN!F49+ULAANBADRAX!F49+HATANBULAG!F49+HOBSGOL!F49+ERDENE!F49+SAINSHAND!F49+SAINSHAND!L49+'ZAMIIN UUD'!F49)</f>
        <v>1440497200</v>
      </c>
      <c r="G49" s="122">
        <f>SUM(AIRAG!G49+ALTANSHIREE!G49+DALANGARGALAN!G49+DELGEREH!G49+IHHET!G49+MANDAX!G49+ORGON!G49+SAIXANDULAAN!G49+ULAANBADRAX!G49+HATANBULAG!G49+HOBSGOL!G49+ERDENE!G49+SAINSHAND!G49+SAINSHAND!M49+'ZAMIIN UUD'!G49)</f>
        <v>897302646.95000005</v>
      </c>
      <c r="H49" s="122">
        <f>SUM(AIRAG!H49+ALTANSHIREE!H49+DALANGARGALAN!H49+DELGEREH!H49+IHHET!H49+MANDAX!H49+ORGON!H49+SAIXANDULAAN!H49+ULAANBADRAX!H49+HATANBULAG!H49+HOBSGOL!H49+ERDENE!H49+SAINSHAND!H49+SAINSHAND!N49+'ZAMIIN UUD'!H49)</f>
        <v>-533356377.05000001</v>
      </c>
      <c r="I49" s="122">
        <f>SUM(SAINSHAND!I49+'ZAMIIN UUD'!I49)</f>
        <v>80500000</v>
      </c>
      <c r="J49" s="122">
        <f>SUM(SAINSHAND!J49+'ZAMIIN UUD'!J49)</f>
        <v>45328990</v>
      </c>
      <c r="K49" s="122">
        <f>SUM(SAINSHAND!K49+'ZAMIIN UUD'!K49)</f>
        <v>-35171010</v>
      </c>
      <c r="L49" s="122">
        <f>SUM(SAINSHAND!O49+SAINSHAND!R49+'ZAMIIN UUD'!O49)</f>
        <v>580182800</v>
      </c>
      <c r="M49" s="122">
        <f>SUM(SAINSHAND!P49+SAINSHAND!S49+'ZAMIIN UUD'!P49)</f>
        <v>495601332.13</v>
      </c>
      <c r="N49" s="122">
        <f>SUM(SAINSHAND!Q49+SAINSHAND!T49+'ZAMIIN UUD'!Q49)</f>
        <v>-35590270.180000007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1000000</v>
      </c>
      <c r="S49" s="122">
        <f>SUM('ZAMIIN UUD'!S49)</f>
        <v>0</v>
      </c>
      <c r="T49" s="122">
        <f>SUM('ZAMIIN UUD'!T49)</f>
        <v>-1000000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0">
        <f t="shared" si="1"/>
        <v>2354159700</v>
      </c>
      <c r="AK49" s="170">
        <f t="shared" si="2"/>
        <v>1557032793.0799999</v>
      </c>
      <c r="AL49" s="170">
        <f t="shared" si="3"/>
        <v>-732785283.23000002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0">
        <f t="shared" si="4"/>
        <v>0</v>
      </c>
      <c r="AQ49" s="170">
        <f t="shared" si="5"/>
        <v>0</v>
      </c>
      <c r="AR49" s="170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1955230500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356130357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-1599100143</v>
      </c>
      <c r="AV49" s="122">
        <f>SUM(AIRAG!AG49+ALTANSHIREE!AG49+DALANGARGALAN!AG49+DELGEREH!AG49+IHHET!AG49+MANDAX!AG49+ORGON!AG49+SAIXANDULAAN!AG49+ULAANBADRAX!AG49+HATANBULAG!AG49+HOBSGOL!AG49+ERDENE!AG49+SAINSHAND!DD49+'ZAMIIN UUD'!BZ49)</f>
        <v>739175300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-724425300</v>
      </c>
      <c r="AY49" s="170">
        <f t="shared" si="7"/>
        <v>2694405800</v>
      </c>
      <c r="AZ49" s="170">
        <f t="shared" si="8"/>
        <v>370880357</v>
      </c>
      <c r="BA49" s="170">
        <f t="shared" si="9"/>
        <v>-2323525443</v>
      </c>
      <c r="BB49" s="170">
        <f t="shared" si="10"/>
        <v>5048565500</v>
      </c>
      <c r="BC49" s="170">
        <f t="shared" si="11"/>
        <v>1927913150.0799999</v>
      </c>
      <c r="BD49" s="170">
        <f t="shared" si="12"/>
        <v>-3056310726.23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0</v>
      </c>
      <c r="J50" s="122">
        <f>SUM(SAINSHAND!J50+'ZAMIIN UUD'!J50)</f>
        <v>0</v>
      </c>
      <c r="K50" s="122">
        <f>SUM(SAINSHAND!K50+'ZAMIIN UUD'!K50)</f>
        <v>0</v>
      </c>
      <c r="L50" s="122">
        <f>SUM(SAINSHAND!O50+SAINSHAND!R50+'ZAMIIN UUD'!O50)</f>
        <v>4300000</v>
      </c>
      <c r="M50" s="122">
        <f>SUM(SAINSHAND!P50+SAINSHAND!S50+'ZAMIIN UUD'!P50)</f>
        <v>2800000</v>
      </c>
      <c r="N50" s="122">
        <f>SUM(SAINSHAND!Q50+SAINSHAND!T50+'ZAMIIN UUD'!Q50)</f>
        <v>-1000000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1500000</v>
      </c>
      <c r="S50" s="122">
        <f>SUM('ZAMIIN UUD'!S50)</f>
        <v>0</v>
      </c>
      <c r="T50" s="122">
        <f>SUM('ZAMIIN UUD'!T50)</f>
        <v>-1500000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0">
        <f t="shared" si="1"/>
        <v>9170000</v>
      </c>
      <c r="AK50" s="170">
        <f t="shared" si="2"/>
        <v>2800000</v>
      </c>
      <c r="AL50" s="170">
        <f t="shared" si="3"/>
        <v>-5540000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0">
        <f t="shared" si="4"/>
        <v>0</v>
      </c>
      <c r="AQ50" s="170">
        <f t="shared" si="5"/>
        <v>0</v>
      </c>
      <c r="AR50" s="170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0">
        <f t="shared" si="7"/>
        <v>0</v>
      </c>
      <c r="AZ50" s="170">
        <f t="shared" si="8"/>
        <v>0</v>
      </c>
      <c r="BA50" s="170">
        <f t="shared" si="9"/>
        <v>0</v>
      </c>
      <c r="BB50" s="170">
        <f t="shared" si="10"/>
        <v>9170000</v>
      </c>
      <c r="BC50" s="170">
        <f t="shared" si="11"/>
        <v>2800000</v>
      </c>
      <c r="BD50" s="170">
        <f t="shared" si="12"/>
        <v>-5540000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1221000</v>
      </c>
      <c r="D51" s="122">
        <f>SUM(AIRAG!D51+ALTANSHIREE!D51+DALANGARGALAN!D51+DELGEREH!D51+IHHET!D51+MANDAX!D51+ORGON!D51+SAIXANDULAAN!D51+ULAANBADRAX!D51+HATANBULAG!D51+HOBSGOL!D51+ERDENE!D51+SAINSHAND!D51+'ZAMIIN UUD'!D51)</f>
        <v>829520</v>
      </c>
      <c r="E51" s="122">
        <f>SUM(AIRAG!E51+ALTANSHIREE!E51+DALANGARGALAN!E51+DELGEREH!E51+IHHET!E51+MANDAX!E51+ORGON!E51+SAIXANDULAAN!E51+ULAANBADRAX!E51+HATANBULAG!E51+HOBSGOL!E51+ERDENE!E51+SAINSHAND!E51+'ZAMIIN UUD'!E51)</f>
        <v>-391480</v>
      </c>
      <c r="F51" s="122">
        <f>SUM(AIRAG!F51+ALTANSHIREE!F51+DALANGARGALAN!F51+DELGEREH!F51+IHHET!F51+MANDAX!F51+ORGON!F51+SAIXANDULAAN!F51+ULAANBADRAX!F51+HATANBULAG!F51+HOBSGOL!F51+ERDENE!F51+SAINSHAND!F51+SAINSHAND!L51+'ZAMIIN UUD'!F51)</f>
        <v>14356500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10831465</v>
      </c>
      <c r="H51" s="122">
        <f>SUM(AIRAG!H51+ALTANSHIREE!H51+DALANGARGALAN!H51+DELGEREH!H51+IHHET!H51+MANDAX!H51+ORGON!H51+SAIXANDULAAN!H51+ULAANBADRAX!H51+HATANBULAG!H51+HOBSGOL!H51+ERDENE!H51+SAINSHAND!H51+SAINSHAND!N51+'ZAMIIN UUD'!H51)</f>
        <v>-3085285</v>
      </c>
      <c r="I51" s="122">
        <f>SUM(SAINSHAND!I51+'ZAMIIN UUD'!I51)</f>
        <v>1000000</v>
      </c>
      <c r="J51" s="122">
        <f>SUM(SAINSHAND!J51+'ZAMIIN UUD'!J51)</f>
        <v>0</v>
      </c>
      <c r="K51" s="122">
        <f>SUM(SAINSHAND!K51+'ZAMIIN UUD'!K51)</f>
        <v>-1000000</v>
      </c>
      <c r="L51" s="122">
        <f>SUM(SAINSHAND!O51+SAINSHAND!R51+'ZAMIIN UUD'!O51)</f>
        <v>12300000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594000</v>
      </c>
      <c r="S51" s="122">
        <f>SUM('ZAMIIN UUD'!S51)</f>
        <v>0</v>
      </c>
      <c r="T51" s="122">
        <f>SUM('ZAMIIN UUD'!T51)</f>
        <v>-594000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0">
        <f t="shared" si="1"/>
        <v>29471500</v>
      </c>
      <c r="AK51" s="170">
        <f t="shared" si="2"/>
        <v>13760985</v>
      </c>
      <c r="AL51" s="170">
        <f t="shared" si="3"/>
        <v>-5270765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0">
        <f t="shared" si="4"/>
        <v>0</v>
      </c>
      <c r="AQ51" s="170">
        <f t="shared" si="5"/>
        <v>0</v>
      </c>
      <c r="AR51" s="170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0">
        <f t="shared" si="7"/>
        <v>0</v>
      </c>
      <c r="AZ51" s="170">
        <f t="shared" si="8"/>
        <v>0</v>
      </c>
      <c r="BA51" s="170">
        <f t="shared" si="9"/>
        <v>0</v>
      </c>
      <c r="BB51" s="170">
        <f t="shared" si="10"/>
        <v>29471500</v>
      </c>
      <c r="BC51" s="170">
        <f t="shared" si="11"/>
        <v>13760985</v>
      </c>
      <c r="BD51" s="170">
        <f t="shared" si="12"/>
        <v>-5270765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646500</v>
      </c>
      <c r="D52" s="122">
        <f>SUM(AIRAG!D52+ALTANSHIREE!D52+DALANGARGALAN!D52+DELGEREH!D52+IHHET!D52+MANDAX!D52+ORGON!D52+SAIXANDULAAN!D52+ULAANBADRAX!D52+HATANBULAG!D52+HOBSGOL!D52+ERDENE!D52+SAINSHAND!D52+'ZAMIIN UUD'!D52)</f>
        <v>173059.37</v>
      </c>
      <c r="E52" s="122">
        <f>SUM(AIRAG!E52+ALTANSHIREE!E52+DALANGARGALAN!E52+DELGEREH!E52+IHHET!E52+MANDAX!E52+ORGON!E52+SAIXANDULAAN!E52+ULAANBADRAX!E52+HATANBULAG!E52+HOBSGOL!E52+ERDENE!E52+SAINSHAND!E52+'ZAMIIN UUD'!E52)</f>
        <v>-473440.63</v>
      </c>
      <c r="F52" s="122">
        <f>SUM(AIRAG!F52+ALTANSHIREE!F52+DALANGARGALAN!F52+DELGEREH!F52+IHHET!F52+MANDAX!F52+ORGON!F52+SAIXANDULAAN!F52+ULAANBADRAX!F52+HATANBULAG!F52+HOBSGOL!F52+ERDENE!F52+SAINSHAND!F52+SAINSHAND!L52+'ZAMIIN UUD'!F52)</f>
        <v>7315400</v>
      </c>
      <c r="G52" s="122">
        <f>SUM(AIRAG!G52+ALTANSHIREE!G52+DALANGARGALAN!G52+DELGEREH!G52+IHHET!G52+MANDAX!G52+ORGON!G52+SAIXANDULAAN!G52+ULAANBADRAX!G52+HATANBULAG!G52+HOBSGOL!G52+ERDENE!G52+SAINSHAND!G52+SAINSHAND!M52+'ZAMIIN UUD'!G52)</f>
        <v>2502260</v>
      </c>
      <c r="H52" s="122">
        <f>SUM(AIRAG!H52+ALTANSHIREE!H52+DALANGARGALAN!H52+DELGEREH!H52+IHHET!H52+MANDAX!H52+ORGON!H52+SAIXANDULAAN!H52+ULAANBADRAX!H52+HATANBULAG!H52+HOBSGOL!H52+ERDENE!H52+SAINSHAND!H52+SAINSHAND!N52+'ZAMIIN UUD'!H52)</f>
        <v>-4599343</v>
      </c>
      <c r="I52" s="122">
        <f>SUM(SAINSHAND!I52+'ZAMIIN UUD'!I52)</f>
        <v>1000000</v>
      </c>
      <c r="J52" s="122">
        <f>SUM(SAINSHAND!J52+'ZAMIIN UUD'!J52)</f>
        <v>35568</v>
      </c>
      <c r="K52" s="122">
        <f>SUM(SAINSHAND!K52+'ZAMIIN UUD'!K52)</f>
        <v>-964432</v>
      </c>
      <c r="L52" s="122">
        <f>SUM(SAINSHAND!O52+SAINSHAND!R52+'ZAMIIN UUD'!O52)</f>
        <v>3050000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421500</v>
      </c>
      <c r="S52" s="122">
        <f>SUM('ZAMIIN UUD'!S52)</f>
        <v>0</v>
      </c>
      <c r="T52" s="122">
        <f>SUM('ZAMIIN UUD'!T52)</f>
        <v>-421500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0">
        <f t="shared" si="1"/>
        <v>12433400</v>
      </c>
      <c r="AK52" s="170">
        <f t="shared" si="2"/>
        <v>4260887.37</v>
      </c>
      <c r="AL52" s="170">
        <f t="shared" si="3"/>
        <v>-6458715.6299999999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0">
        <f t="shared" si="4"/>
        <v>0</v>
      </c>
      <c r="AQ52" s="170">
        <f t="shared" si="5"/>
        <v>0</v>
      </c>
      <c r="AR52" s="170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0">
        <f t="shared" si="7"/>
        <v>0</v>
      </c>
      <c r="AZ52" s="170">
        <f t="shared" si="8"/>
        <v>0</v>
      </c>
      <c r="BA52" s="170">
        <f t="shared" si="9"/>
        <v>0</v>
      </c>
      <c r="BB52" s="170">
        <f t="shared" si="10"/>
        <v>12433400</v>
      </c>
      <c r="BC52" s="170">
        <f t="shared" si="11"/>
        <v>4260887.37</v>
      </c>
      <c r="BD52" s="170">
        <f t="shared" si="12"/>
        <v>-6458715.6299999999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257000</v>
      </c>
      <c r="D53" s="122">
        <f>SUM(AIRAG!D53+ALTANSHIREE!D53+DALANGARGALAN!D53+DELGEREH!D53+IHHET!D53+MANDAX!D53+ORGON!D53+SAIXANDULAAN!D53+ULAANBADRAX!D53+HATANBULAG!D53+HOBSGOL!D53+ERDENE!D53+SAINSHAND!D53+'ZAMIIN UUD'!D53)</f>
        <v>44000</v>
      </c>
      <c r="E53" s="122">
        <f>SUM(AIRAG!E53+ALTANSHIREE!E53+DALANGARGALAN!E53+DELGEREH!E53+IHHET!E53+MANDAX!E53+ORGON!E53+SAIXANDULAAN!E53+ULAANBADRAX!E53+HATANBULAG!E53+HOBSGOL!E53+ERDENE!E53+SAINSHAND!E53+'ZAMIIN UUD'!E53)</f>
        <v>-213000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2680000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1406042</v>
      </c>
      <c r="H53" s="122">
        <f>SUM(AIRAG!H53+ALTANSHIREE!H53+DALANGARGALAN!H53+DELGEREH!H53+IHHET!H53+MANDAX!H53+ORGON!H53+SAIXANDULAAN!H53+ULAANBADRAX!H53+HATANBULAG!H53+HOBSGOL!H53+ERDENE!H53+SAINSHAND!H53+SAINSHAND!N53+'ZAMIIN UUD'!H53)</f>
        <v>-1258958</v>
      </c>
      <c r="I53" s="122">
        <f>SUM(SAINSHAND!I53+'ZAMIIN UUD'!I53)</f>
        <v>1000000</v>
      </c>
      <c r="J53" s="122">
        <f>SUM(SAINSHAND!J53+'ZAMIIN UUD'!J53)</f>
        <v>33500</v>
      </c>
      <c r="K53" s="122">
        <f>SUM(SAINSHAND!K53+'ZAMIIN UUD'!K53)</f>
        <v>-966500</v>
      </c>
      <c r="L53" s="122">
        <f>SUM(SAINSHAND!O53+SAINSHAND!R53+'ZAMIIN UUD'!O53)</f>
        <v>3200000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220000</v>
      </c>
      <c r="S53" s="122">
        <f>SUM('ZAMIIN UUD'!S53)</f>
        <v>0</v>
      </c>
      <c r="T53" s="122">
        <f>SUM('ZAMIIN UUD'!T53)</f>
        <v>-220000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0">
        <f t="shared" si="1"/>
        <v>7357000</v>
      </c>
      <c r="AK53" s="170">
        <f t="shared" si="2"/>
        <v>3933542</v>
      </c>
      <c r="AL53" s="170">
        <f t="shared" si="3"/>
        <v>-2658458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0">
        <f t="shared" si="4"/>
        <v>0</v>
      </c>
      <c r="AQ53" s="170">
        <f t="shared" si="5"/>
        <v>0</v>
      </c>
      <c r="AR53" s="170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0">
        <f t="shared" si="7"/>
        <v>0</v>
      </c>
      <c r="AZ53" s="170">
        <f t="shared" si="8"/>
        <v>0</v>
      </c>
      <c r="BA53" s="170">
        <f t="shared" si="9"/>
        <v>0</v>
      </c>
      <c r="BB53" s="170">
        <f t="shared" si="10"/>
        <v>7357000</v>
      </c>
      <c r="BC53" s="170">
        <f t="shared" si="11"/>
        <v>3933542</v>
      </c>
      <c r="BD53" s="170">
        <f t="shared" si="12"/>
        <v>-2658458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-6600000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0">
        <f t="shared" si="1"/>
        <v>6600000</v>
      </c>
      <c r="AK54" s="170">
        <f t="shared" si="2"/>
        <v>0</v>
      </c>
      <c r="AL54" s="170">
        <f t="shared" si="3"/>
        <v>-6600000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0">
        <f t="shared" si="4"/>
        <v>0</v>
      </c>
      <c r="AQ54" s="170">
        <f t="shared" si="5"/>
        <v>0</v>
      </c>
      <c r="AR54" s="170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0">
        <f t="shared" si="7"/>
        <v>0</v>
      </c>
      <c r="AZ54" s="170">
        <f t="shared" si="8"/>
        <v>0</v>
      </c>
      <c r="BA54" s="170">
        <f t="shared" si="9"/>
        <v>0</v>
      </c>
      <c r="BB54" s="170">
        <f t="shared" si="10"/>
        <v>6600000</v>
      </c>
      <c r="BC54" s="170">
        <f t="shared" si="11"/>
        <v>0</v>
      </c>
      <c r="BD54" s="170">
        <f t="shared" si="12"/>
        <v>-6600000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31145000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20204568</v>
      </c>
      <c r="H55" s="122">
        <f>SUM(AIRAG!H55+ALTANSHIREE!H55+DALANGARGALAN!H55+DELGEREH!H55+IHHET!H55+MANDAX!H55+ORGON!H55+SAIXANDULAAN!H55+ULAANBADRAX!H55+HATANBULAG!H55+HOBSGOL!H55+ERDENE!H55+SAINSHAND!H55+SAINSHAND!N55+'ZAMIIN UUD'!H55)</f>
        <v>-10811547</v>
      </c>
      <c r="I55" s="122">
        <f>SUM(SAINSHAND!I55+'ZAMIIN UUD'!I55)</f>
        <v>5000000</v>
      </c>
      <c r="J55" s="122">
        <f>SUM(SAINSHAND!J55+'ZAMIIN UUD'!J55)</f>
        <v>4159665</v>
      </c>
      <c r="K55" s="122">
        <f>SUM(SAINSHAND!K55+'ZAMIIN UUD'!K55)</f>
        <v>-840335</v>
      </c>
      <c r="L55" s="122">
        <f>SUM(SAINSHAND!O55+SAINSHAND!R55+'ZAMIIN UUD'!O55)</f>
        <v>1493500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0">
        <f t="shared" si="1"/>
        <v>37638500</v>
      </c>
      <c r="AK55" s="170">
        <f t="shared" si="2"/>
        <v>25292657</v>
      </c>
      <c r="AL55" s="170">
        <f t="shared" si="3"/>
        <v>-11756258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0">
        <f t="shared" si="4"/>
        <v>0</v>
      </c>
      <c r="AQ55" s="170">
        <f t="shared" si="5"/>
        <v>0</v>
      </c>
      <c r="AR55" s="170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0">
        <f t="shared" si="7"/>
        <v>0</v>
      </c>
      <c r="AZ55" s="170">
        <f t="shared" si="8"/>
        <v>0</v>
      </c>
      <c r="BA55" s="170">
        <f t="shared" si="9"/>
        <v>0</v>
      </c>
      <c r="BB55" s="170">
        <f t="shared" si="10"/>
        <v>37638500</v>
      </c>
      <c r="BC55" s="170">
        <f t="shared" si="11"/>
        <v>25292657</v>
      </c>
      <c r="BD55" s="170">
        <f t="shared" si="12"/>
        <v>-11756258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0">
        <f t="shared" si="1"/>
        <v>0</v>
      </c>
      <c r="AK56" s="170">
        <f t="shared" si="2"/>
        <v>0</v>
      </c>
      <c r="AL56" s="170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0">
        <f t="shared" si="4"/>
        <v>0</v>
      </c>
      <c r="AQ56" s="170">
        <f t="shared" si="5"/>
        <v>0</v>
      </c>
      <c r="AR56" s="170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0">
        <f t="shared" si="7"/>
        <v>0</v>
      </c>
      <c r="AZ56" s="170">
        <f t="shared" si="8"/>
        <v>0</v>
      </c>
      <c r="BA56" s="170">
        <f t="shared" si="9"/>
        <v>0</v>
      </c>
      <c r="BB56" s="170">
        <f t="shared" si="10"/>
        <v>0</v>
      </c>
      <c r="BC56" s="170">
        <f t="shared" si="11"/>
        <v>0</v>
      </c>
      <c r="BD56" s="170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0">
        <f t="shared" si="1"/>
        <v>0</v>
      </c>
      <c r="AK57" s="170">
        <f t="shared" si="2"/>
        <v>0</v>
      </c>
      <c r="AL57" s="170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0">
        <f t="shared" si="4"/>
        <v>0</v>
      </c>
      <c r="AQ57" s="170">
        <f t="shared" si="5"/>
        <v>0</v>
      </c>
      <c r="AR57" s="170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0">
        <f t="shared" si="7"/>
        <v>0</v>
      </c>
      <c r="AZ57" s="170">
        <f t="shared" si="8"/>
        <v>0</v>
      </c>
      <c r="BA57" s="170">
        <f t="shared" si="9"/>
        <v>0</v>
      </c>
      <c r="BB57" s="170">
        <f t="shared" si="10"/>
        <v>0</v>
      </c>
      <c r="BC57" s="170">
        <f t="shared" si="11"/>
        <v>0</v>
      </c>
      <c r="BD57" s="170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68338000</v>
      </c>
      <c r="D58" s="86">
        <f>SUM(AIRAG!D58+ALTANSHIREE!D58+DALANGARGALAN!D58+DELGEREH!D58+IHHET!D58+MANDAX!D58+ORGON!D58+SAIXANDULAAN!D58+ULAANBADRAX!D58+HATANBULAG!D58+HOBSGOL!D58+ERDENE!D58+SAINSHAND!D58+'ZAMIIN UUD'!D58)</f>
        <v>28676661</v>
      </c>
      <c r="E58" s="86">
        <f>SUM(AIRAG!E58+ALTANSHIREE!E58+DALANGARGALAN!E58+DELGEREH!E58+IHHET!E58+MANDAX!E58+ORGON!E58+SAIXANDULAAN!E58+ULAANBADRAX!E58+HATANBULAG!E58+HOBSGOL!E58+ERDENE!E58+SAINSHAND!E58+'ZAMIIN UUD'!E58)</f>
        <v>-39661339</v>
      </c>
      <c r="F58" s="86">
        <f>SUM(AIRAG!F58+ALTANSHIREE!F58+DALANGARGALAN!F58+DELGEREH!F58+IHHET!F58+MANDAX!F58+ORGON!F58+SAIXANDULAAN!F58+ULAANBADRAX!F58+HATANBULAG!F58+HOBSGOL!F58+ERDENE!F58+SAINSHAND!F58+SAINSHAND!L58+'ZAMIIN UUD'!F58)</f>
        <v>137533800</v>
      </c>
      <c r="G58" s="86">
        <f>SUM(AIRAG!G58+ALTANSHIREE!G58+DALANGARGALAN!G58+DELGEREH!G58+IHHET!G58+MANDAX!G58+ORGON!G58+SAIXANDULAAN!G58+ULAANBADRAX!G58+HATANBULAG!G58+HOBSGOL!G58+ERDENE!G58+SAINSHAND!G58+SAINSHAND!M58+'ZAMIIN UUD'!G58)</f>
        <v>112000254</v>
      </c>
      <c r="H58" s="86">
        <f>SUM(AIRAG!H58+ALTANSHIREE!H58+DALANGARGALAN!H58+DELGEREH!H58+IHHET!H58+MANDAX!H58+ORGON!H58+SAIXANDULAAN!H58+ULAANBADRAX!H58+HATANBULAG!H58+HOBSGOL!H58+ERDENE!H58+SAINSHAND!H58+SAINSHAND!N58+'ZAMIIN UUD'!H58)</f>
        <v>-25533546</v>
      </c>
      <c r="I58" s="86">
        <f>SUM(SAINSHAND!I58+'ZAMIIN UUD'!I58)</f>
        <v>16500000</v>
      </c>
      <c r="J58" s="86">
        <f>SUM(SAINSHAND!J58+'ZAMIIN UUD'!J58)</f>
        <v>14160520</v>
      </c>
      <c r="K58" s="86">
        <f>SUM(SAINSHAND!K58+'ZAMIIN UUD'!K58)</f>
        <v>-2339480</v>
      </c>
      <c r="L58" s="86">
        <f>SUM(SAINSHAND!O58+SAINSHAND!R58+'ZAMIIN UUD'!O58)</f>
        <v>709200</v>
      </c>
      <c r="M58" s="86">
        <f>SUM(SAINSHAND!P58+SAINSHAND!S58+'ZAMIIN UUD'!P58)</f>
        <v>1790800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223081000</v>
      </c>
      <c r="AK58" s="88">
        <f t="shared" si="2"/>
        <v>156628235</v>
      </c>
      <c r="AL58" s="88">
        <f t="shared" si="3"/>
        <v>-67534365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600000000</v>
      </c>
      <c r="BA58" s="88">
        <f t="shared" si="9"/>
        <v>0</v>
      </c>
      <c r="BB58" s="88">
        <f t="shared" si="10"/>
        <v>823081000</v>
      </c>
      <c r="BC58" s="88">
        <f t="shared" si="11"/>
        <v>756628235</v>
      </c>
      <c r="BD58" s="88">
        <f t="shared" si="12"/>
        <v>-67534365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48145000</v>
      </c>
      <c r="D59" s="122">
        <f>SUM(AIRAG!D60+ALTANSHIREE!D59+DALANGARGALAN!D59+DELGEREH!D59+IHHET!D59+MANDAX!D59+ORGON!D59+SAIXANDULAAN!D59+ULAANBADRAX!D59+HATANBULAG!D59+HOBSGOL!D59+ERDENE!D59+SAINSHAND!D59+'ZAMIIN UUD'!D59)</f>
        <v>16675900</v>
      </c>
      <c r="E59" s="122">
        <f>SUM(AIRAG!E59+ALTANSHIREE!E59+DALANGARGALAN!E59+DELGEREH!E59+IHHET!E59+MANDAX!E59+ORGON!E59+SAIXANDULAAN!E59+ULAANBADRAX!E59+HATANBULAG!E59+HOBSGOL!E59+ERDENE!E59+SAINSHAND!E59+'ZAMIIN UUD'!E59)</f>
        <v>-30874100</v>
      </c>
      <c r="F59" s="122">
        <f>SUM(AIRAG!F59+ALTANSHIREE!F59+DALANGARGALAN!F59+DELGEREH!F59+IHHET!F59+MANDAX!F59+ORGON!F59+SAIXANDULAAN!F59+ULAANBADRAX!F59+HATANBULAG!F59+HOBSGOL!F59+ERDENE!F59+SAINSHAND!F59+SAINSHAND!L59+'ZAMIIN UUD'!F59)</f>
        <v>112025000</v>
      </c>
      <c r="G59" s="122">
        <f>SUM(AIRAG!G59+ALTANSHIREE!G59+DALANGARGALAN!G59+DELGEREH!G59+IHHET!G59+MANDAX!G59+ORGON!G59+SAIXANDULAAN!G59+ULAANBADRAX!G59+HATANBULAG!G59+HOBSGOL!G59+ERDENE!G59+SAINSHAND!G59+SAINSHAND!M59+'ZAMIIN UUD'!G59)</f>
        <v>94817254</v>
      </c>
      <c r="H59" s="122">
        <f>SUM(AIRAG!H59+ALTANSHIREE!H59+DALANGARGALAN!H59+DELGEREH!H59+IHHET!H59+MANDAX!H59+ORGON!H59+SAIXANDULAAN!H59+ULAANBADRAX!H59+HATANBULAG!H59+HOBSGOL!H59+ERDENE!H59+SAINSHAND!H59+SAINSHAND!N59+'ZAMIIN UUD'!H59)</f>
        <v>-17207746</v>
      </c>
      <c r="I59" s="122">
        <f>SUM(SAINSHAND!I59+'ZAMIIN UUD'!I59)</f>
        <v>16500000</v>
      </c>
      <c r="J59" s="122">
        <f>SUM(SAINSHAND!J59+'ZAMIIN UUD'!J59)</f>
        <v>14160520</v>
      </c>
      <c r="K59" s="122">
        <f>SUM(SAINSHAND!K59+'ZAMIIN UUD'!K59)</f>
        <v>-2339480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0">
        <f t="shared" si="1"/>
        <v>176670000</v>
      </c>
      <c r="AK59" s="170">
        <f t="shared" si="2"/>
        <v>125653674</v>
      </c>
      <c r="AL59" s="170">
        <f t="shared" si="3"/>
        <v>-50421326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0">
        <f t="shared" si="4"/>
        <v>0</v>
      </c>
      <c r="AQ59" s="170">
        <f t="shared" si="5"/>
        <v>0</v>
      </c>
      <c r="AR59" s="170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0">
        <f t="shared" si="7"/>
        <v>600000000</v>
      </c>
      <c r="AZ59" s="170">
        <f t="shared" si="8"/>
        <v>600000000</v>
      </c>
      <c r="BA59" s="170">
        <f t="shared" si="9"/>
        <v>0</v>
      </c>
      <c r="BB59" s="170">
        <f t="shared" si="10"/>
        <v>776670000</v>
      </c>
      <c r="BC59" s="170">
        <f t="shared" si="11"/>
        <v>725653674</v>
      </c>
      <c r="BD59" s="170">
        <f t="shared" si="12"/>
        <v>-50421326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21138000</v>
      </c>
      <c r="D60" s="122">
        <f>SUM(AIRAG!D60+ALTANSHIREE!D60+DALANGARGALAN!D60+DELGEREH!D60+IHHET!D60+MANDAX!D60+ORGON!D60+SAIXANDULAAN!D60+ULAANBADRAX!D60+HATANBULAG!D60+HOBSGOL!D60+ERDENE!D60+SAINSHAND!D60+'ZAMIIN UUD'!D60)</f>
        <v>12350761</v>
      </c>
      <c r="E60" s="122">
        <f>SUM(AIRAG!E60+ALTANSHIREE!E60+DALANGARGALAN!E60+DELGEREH!E60+IHHET!E60+MANDAX!E60+ORGON!E60+SAIXANDULAAN!E60+ULAANBADRAX!E60+HATANBULAG!E60+HOBSGOL!E60+ERDENE!E60+SAINSHAND!E60+'ZAMIIN UUD'!E60)</f>
        <v>-8192239</v>
      </c>
      <c r="F60" s="122">
        <f>SUM(AIRAG!F60+ALTANSHIREE!F60+DALANGARGALAN!F60+DELGEREH!F60+IHHET!F60+MANDAX!F60+ORGON!F60+SAIXANDULAAN!F60+ULAANBADRAX!F60+HATANBULAG!F60+HOBSGOL!F60+ERDENE!F60+SAINSHAND!F60+SAINSHAND!L60+'ZAMIIN UUD'!F60)</f>
        <v>25508800</v>
      </c>
      <c r="G60" s="122">
        <f>SUM(AIRAG!G60+ALTANSHIREE!G60+DALANGARGALAN!G60+DELGEREH!G60+IHHET!G60+MANDAX!G60+ORGON!G60+SAIXANDULAAN!G60+ULAANBADRAX!G60+HATANBULAG!G60+HOBSGOL!G60+ERDENE!G60+SAINSHAND!G60+SAINSHAND!M60+'ZAMIIN UUD'!G60)</f>
        <v>17183000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-7975800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709200</v>
      </c>
      <c r="M60" s="122">
        <f>SUM(SAINSHAND!P60+SAINSHAND!S60+'ZAMIIN UUD'!P60)</f>
        <v>1790800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0">
        <f t="shared" si="1"/>
        <v>47356000</v>
      </c>
      <c r="AK60" s="170">
        <f t="shared" si="2"/>
        <v>31324561</v>
      </c>
      <c r="AL60" s="170">
        <f t="shared" si="3"/>
        <v>-16168039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0">
        <f t="shared" si="4"/>
        <v>0</v>
      </c>
      <c r="AQ60" s="170">
        <f t="shared" si="5"/>
        <v>0</v>
      </c>
      <c r="AR60" s="170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0">
        <f t="shared" si="7"/>
        <v>0</v>
      </c>
      <c r="AZ60" s="170">
        <f t="shared" si="8"/>
        <v>0</v>
      </c>
      <c r="BA60" s="170">
        <f t="shared" si="9"/>
        <v>0</v>
      </c>
      <c r="BB60" s="170">
        <f>SUM(AJ60+AP60+AY60)</f>
        <v>47356000</v>
      </c>
      <c r="BC60" s="170">
        <f t="shared" si="11"/>
        <v>31324561</v>
      </c>
      <c r="BD60" s="170">
        <f t="shared" si="12"/>
        <v>-16168039</v>
      </c>
    </row>
    <row r="61" spans="1:65" s="171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0">
        <f t="shared" si="1"/>
        <v>0</v>
      </c>
      <c r="AK62" s="170">
        <f t="shared" ref="AK62" si="14">SUM(D62+G62+J62+M62+P62+S62+V62+Y62+AB62+AE62+AH62)</f>
        <v>0</v>
      </c>
      <c r="AL62" s="170">
        <f t="shared" ref="AL62" si="15">SUM(E62+H62+K62+N62+Q62+T62+W62+Z62+AC62+AF62+AI62)</f>
        <v>0</v>
      </c>
      <c r="AM62" s="122"/>
      <c r="AN62" s="122"/>
      <c r="AO62" s="169"/>
      <c r="AP62" s="122"/>
      <c r="AQ62" s="122"/>
      <c r="AR62" s="169"/>
      <c r="AS62" s="122"/>
      <c r="AT62" s="122"/>
      <c r="AU62" s="169"/>
      <c r="AV62" s="122"/>
      <c r="AW62" s="122"/>
      <c r="AX62" s="169"/>
      <c r="AY62" s="122"/>
      <c r="AZ62" s="122"/>
      <c r="BA62" s="169"/>
      <c r="BB62" s="170"/>
      <c r="BC62" s="170"/>
      <c r="BD62" s="170"/>
      <c r="BE62" s="122"/>
      <c r="BF62" s="122"/>
      <c r="BG62" s="169"/>
      <c r="BH62" s="170"/>
      <c r="BI62" s="170"/>
      <c r="BJ62" s="170"/>
      <c r="BK62" s="170"/>
      <c r="BL62" s="170"/>
      <c r="BM62" s="170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0">
        <f t="shared" si="1"/>
        <v>0</v>
      </c>
      <c r="AK64" s="170">
        <f t="shared" si="2"/>
        <v>0</v>
      </c>
      <c r="AL64" s="170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0">
        <f t="shared" si="4"/>
        <v>0</v>
      </c>
      <c r="AQ64" s="170">
        <f t="shared" si="5"/>
        <v>0</v>
      </c>
      <c r="AR64" s="170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0">
        <f t="shared" si="7"/>
        <v>0</v>
      </c>
      <c r="AZ64" s="170">
        <f t="shared" si="8"/>
        <v>0</v>
      </c>
      <c r="BA64" s="170">
        <f t="shared" si="9"/>
        <v>0</v>
      </c>
      <c r="BB64" s="170">
        <f t="shared" si="10"/>
        <v>0</v>
      </c>
      <c r="BC64" s="170">
        <f t="shared" si="11"/>
        <v>0</v>
      </c>
      <c r="BD64" s="170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0">
        <f t="shared" si="1"/>
        <v>0</v>
      </c>
      <c r="AK65" s="170">
        <f t="shared" si="2"/>
        <v>0</v>
      </c>
      <c r="AL65" s="170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0">
        <f t="shared" si="4"/>
        <v>0</v>
      </c>
      <c r="AQ65" s="170">
        <f t="shared" si="5"/>
        <v>0</v>
      </c>
      <c r="AR65" s="170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0">
        <f t="shared" si="7"/>
        <v>0</v>
      </c>
      <c r="AZ65" s="170">
        <f t="shared" si="8"/>
        <v>0</v>
      </c>
      <c r="BA65" s="170">
        <f t="shared" si="9"/>
        <v>0</v>
      </c>
      <c r="BB65" s="170">
        <f t="shared" si="10"/>
        <v>0</v>
      </c>
      <c r="BC65" s="170">
        <f t="shared" si="11"/>
        <v>0</v>
      </c>
      <c r="BD65" s="170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33110100</v>
      </c>
      <c r="D66" s="86">
        <f>SUM(AIRAG!D66+ALTANSHIREE!D66+DALANGARGALAN!D66+DELGEREH!D66+IHHET!D66+MANDAX!D66+ORGON!D66+SAIXANDULAAN!D66+ULAANBADRAX!D66+HATANBULAG!D66+HOBSGOL!D66+ERDENE!D66+SAINSHAND!D66+'ZAMIIN UUD'!D66)</f>
        <v>17184000</v>
      </c>
      <c r="E66" s="86">
        <f>SUM(AIRAG!E66+ALTANSHIREE!E66+DALANGARGALAN!E66+DELGEREH!E66+IHHET!E66+MANDAX!E66+ORGON!E66+SAIXANDULAAN!E66+ULAANBADRAX!E66+HATANBULAG!E66+HOBSGOL!E66+ERDENE!E66+SAINSHAND!E66+'ZAMIIN UUD'!E66)</f>
        <v>-15926100</v>
      </c>
      <c r="F66" s="86">
        <f>SUM(AIRAG!F66+ALTANSHIREE!F66+DALANGARGALAN!F66+DELGEREH!F66+IHHET!F66+MANDAX!F66+ORGON!F66+SAIXANDULAAN!F66+ULAANBADRAX!F66+HATANBULAG!F66+HOBSGOL!F66+ERDENE!F66+SAINSHAND!F66+SAINSHAND!L66+'ZAMIIN UUD'!F66)</f>
        <v>587000000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114229940</v>
      </c>
      <c r="H66" s="86">
        <f>SUM(AIRAG!H66+ALTANSHIREE!H66+DALANGARGALAN!H66+DELGEREH!H66+IHHET!H66+MANDAX!H66+ORGON!H66+SAIXANDULAAN!H66+ULAANBADRAX!H66+HATANBULAG!H66+HOBSGOL!H66+ERDENE!H66+SAINSHAND!H66+SAINSHAND!N66+'ZAMIIN UUD'!H66)</f>
        <v>-472770060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620110100</v>
      </c>
      <c r="AK66" s="88">
        <f t="shared" si="2"/>
        <v>131413940</v>
      </c>
      <c r="AL66" s="88">
        <f t="shared" si="3"/>
        <v>-488696160</v>
      </c>
      <c r="AM66" s="86">
        <f>SUM(AIRAG!X66+ALTANSHIREE!X66+DALANGARGALAN!X66+DELGEREH!X66+IHHET!X66+MANDAX!X66+ORGON!X66+SAIXANDULAAN!X66+ULAANBADRAX!X66+HATANBULAG!X66+HOBSGOL!X66+ERDENE!X66+SAINSHAND!CU66+'ZAMIIN UUD'!BQ66)</f>
        <v>8313653900</v>
      </c>
      <c r="AN66" s="86">
        <f>SUM(AIRAG!Y66+ALTANSHIREE!Y66+DALANGARGALAN!Y66+DELGEREH!Y66+IHHET!Y66+MANDAX!Y66+ORGON!Y66+SAIXANDULAAN!Y66+ULAANBADRAX!Y66+HATANBULAG!Y66+HOBSGOL!Y66+ERDENE!Y66+SAINSHAND!CV66+'ZAMIIN UUD'!BR66)</f>
        <v>3895402675.3000002</v>
      </c>
      <c r="AO66" s="86">
        <f>SUM(AIRAG!Z66+ALTANSHIREE!Z66+DALANGARGALAN!Z66+DELGEREH!Z66+IHHET!Z66+MANDAX!Z66+ORGON!Z66+SAIXANDULAAN!Z66+ULAANBADRAX!Z66+HATANBULAG!Z66+HOBSGOL!Z66+ERDENE!Z66+SAINSHAND!CW66+'ZAMIIN UUD'!BS66)</f>
        <v>-4418251224.6999998</v>
      </c>
      <c r="AP66" s="88">
        <f t="shared" si="4"/>
        <v>8313653900</v>
      </c>
      <c r="AQ66" s="88">
        <f t="shared" si="5"/>
        <v>3895402675.3000002</v>
      </c>
      <c r="AR66" s="88">
        <f t="shared" si="6"/>
        <v>-4418251224.6999998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7800000000</v>
      </c>
      <c r="AW66" s="86">
        <f>SUM(AIRAG!AH66+ALTANSHIREE!AH66+DALANGARGALAN!AH66+DELGEREH!AH66+IHHET!AH66+MANDAX!AH66+ORGON!AH66+SAIXANDULAAN!AH66+ULAANBADRAX!AH66+HATANBULAG!AH66+HOBSGOL!AH66+ERDENE!AH66+SAINSHAND!DE66+'ZAMIIN UUD'!CA66)</f>
        <v>7800000000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7800000000</v>
      </c>
      <c r="AZ66" s="88">
        <f t="shared" si="8"/>
        <v>7800000000</v>
      </c>
      <c r="BA66" s="88">
        <f t="shared" si="9"/>
        <v>0</v>
      </c>
      <c r="BB66" s="88">
        <f t="shared" si="10"/>
        <v>16733764000</v>
      </c>
      <c r="BC66" s="88">
        <f t="shared" si="11"/>
        <v>11826816615.299999</v>
      </c>
      <c r="BD66" s="88">
        <f t="shared" si="12"/>
        <v>-4906947384.6999998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0">
        <f t="shared" si="1"/>
        <v>0</v>
      </c>
      <c r="AK67" s="170">
        <f t="shared" si="2"/>
        <v>0</v>
      </c>
      <c r="AL67" s="170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8313653900</v>
      </c>
      <c r="AN67" s="122">
        <f>SUM(AIRAG!Y67+ALTANSHIREE!Y67+DALANGARGALAN!Y67+DELGEREH!Y67+IHHET!Y67+MANDAX!Y67+ORGON!Y67+SAIXANDULAAN!Y67+ULAANBADRAX!Y67+HATANBULAG!Y67+HOBSGOL!Y67+ERDENE!Y67+SAINSHAND!CV67+'ZAMIIN UUD'!BR67)</f>
        <v>3895402675.3000002</v>
      </c>
      <c r="AO67" s="122">
        <f>SUM(AIRAG!Z67+ALTANSHIREE!Z67+DALANGARGALAN!Z67+DELGEREH!Z67+IHHET!Z67+MANDAX!Z67+ORGON!Z67+SAIXANDULAAN!Z67+ULAANBADRAX!Z67+HATANBULAG!Z67+HOBSGOL!Z67+ERDENE!Z67+SAINSHAND!CW67+'ZAMIIN UUD'!BS67)</f>
        <v>-4418251224.6999998</v>
      </c>
      <c r="AP67" s="170">
        <f t="shared" si="4"/>
        <v>8313653900</v>
      </c>
      <c r="AQ67" s="170">
        <f t="shared" si="5"/>
        <v>3895402675.3000002</v>
      </c>
      <c r="AR67" s="170">
        <f t="shared" si="6"/>
        <v>-4418251224.6999998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7800000000</v>
      </c>
      <c r="AW67" s="122">
        <f>SUM(AIRAG!AH67+ALTANSHIREE!AH67+DALANGARGALAN!AH67+DELGEREH!AH67+IHHET!AH67+MANDAX!AH67+ORGON!AH67+SAIXANDULAAN!AH67+ULAANBADRAX!AH67+HATANBULAG!AH67+HOBSGOL!AH67+ERDENE!AH67+SAINSHAND!DE67+'ZAMIIN UUD'!CA67)</f>
        <v>7800000000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0">
        <f t="shared" si="7"/>
        <v>7800000000</v>
      </c>
      <c r="AZ67" s="170">
        <f t="shared" si="8"/>
        <v>7800000000</v>
      </c>
      <c r="BA67" s="170">
        <f t="shared" si="9"/>
        <v>0</v>
      </c>
      <c r="BB67" s="170">
        <f t="shared" si="10"/>
        <v>16113653900</v>
      </c>
      <c r="BC67" s="170">
        <f t="shared" si="11"/>
        <v>11695402675.299999</v>
      </c>
      <c r="BD67" s="170">
        <f t="shared" si="12"/>
        <v>-4418251224.6999998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0">
        <f t="shared" si="1"/>
        <v>0</v>
      </c>
      <c r="AK68" s="170">
        <f t="shared" si="2"/>
        <v>0</v>
      </c>
      <c r="AL68" s="170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0">
        <f t="shared" si="4"/>
        <v>0</v>
      </c>
      <c r="AQ68" s="170">
        <f t="shared" si="5"/>
        <v>0</v>
      </c>
      <c r="AR68" s="170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0">
        <f t="shared" si="7"/>
        <v>0</v>
      </c>
      <c r="AZ68" s="170">
        <f t="shared" si="8"/>
        <v>0</v>
      </c>
      <c r="BA68" s="170">
        <f t="shared" si="9"/>
        <v>0</v>
      </c>
      <c r="BB68" s="170">
        <f t="shared" si="10"/>
        <v>0</v>
      </c>
      <c r="BC68" s="170">
        <f t="shared" si="11"/>
        <v>0</v>
      </c>
      <c r="BD68" s="170">
        <f t="shared" si="12"/>
        <v>0</v>
      </c>
    </row>
    <row r="69" spans="1:56">
      <c r="A69" s="13"/>
      <c r="B69" s="352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0">
        <f t="shared" si="1"/>
        <v>0</v>
      </c>
      <c r="AK69" s="170">
        <f t="shared" si="2"/>
        <v>0</v>
      </c>
      <c r="AL69" s="170">
        <f t="shared" si="3"/>
        <v>0</v>
      </c>
      <c r="AM69" s="122"/>
      <c r="AN69" s="122"/>
      <c r="AO69" s="122"/>
      <c r="AP69" s="170"/>
      <c r="AQ69" s="170"/>
      <c r="AR69" s="170"/>
      <c r="AS69" s="122"/>
      <c r="AT69" s="122"/>
      <c r="AU69" s="122"/>
      <c r="AV69" s="122"/>
      <c r="AW69" s="122"/>
      <c r="AX69" s="122"/>
      <c r="AY69" s="170"/>
      <c r="AZ69" s="170"/>
      <c r="BA69" s="170"/>
      <c r="BB69" s="170">
        <f t="shared" si="10"/>
        <v>0</v>
      </c>
      <c r="BC69" s="170">
        <f t="shared" si="11"/>
        <v>0</v>
      </c>
      <c r="BD69" s="170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0</v>
      </c>
      <c r="E70" s="122">
        <f>SUM(AIRAG!E70+ALTANSHIREE!E70+DALANGARGALAN!E70+DELGEREH!E70+IHHET!E70+MANDAX!E70+ORGON!E70+SAIXANDULAAN!E70+ULAANBADRAX!E70+HATANBULAG!E70+HOBSGOL!E70+ERDENE!E70+SAINSHAND!E70+'ZAMIIN UUD'!E70)</f>
        <v>-10000000</v>
      </c>
      <c r="F70" s="122">
        <f>SUM(AIRAG!F70+ALTANSHIREE!F70+DALANGARGALAN!F70+DELGEREH!F70+IHHET!F70+MANDAX!F70+ORGON!F70+SAIXANDULAAN!F70+ULAANBADRAX!F70+HATANBULAG!F70+HOBSGOL!F70+ERDENE!F70+SAINSHAND!F70+SAINSHAND!L70+'ZAMIIN UUD'!F70)</f>
        <v>556200000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-463140000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0">
        <f t="shared" si="1"/>
        <v>566200000</v>
      </c>
      <c r="AK70" s="170">
        <f t="shared" si="2"/>
        <v>93060000</v>
      </c>
      <c r="AL70" s="170">
        <f t="shared" si="3"/>
        <v>-473140000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0">
        <f t="shared" si="4"/>
        <v>0</v>
      </c>
      <c r="AQ70" s="170">
        <f t="shared" si="5"/>
        <v>0</v>
      </c>
      <c r="AR70" s="170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0">
        <f t="shared" si="7"/>
        <v>0</v>
      </c>
      <c r="AZ70" s="170">
        <f t="shared" si="8"/>
        <v>0</v>
      </c>
      <c r="BA70" s="170">
        <f t="shared" si="9"/>
        <v>0</v>
      </c>
      <c r="BB70" s="170">
        <f t="shared" si="10"/>
        <v>566200000</v>
      </c>
      <c r="BC70" s="170">
        <f t="shared" si="11"/>
        <v>93060000</v>
      </c>
      <c r="BD70" s="170">
        <f t="shared" si="12"/>
        <v>-473140000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0">
        <f t="shared" si="1"/>
        <v>0</v>
      </c>
      <c r="AK71" s="170">
        <f t="shared" si="2"/>
        <v>0</v>
      </c>
      <c r="AL71" s="170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0">
        <f t="shared" si="4"/>
        <v>0</v>
      </c>
      <c r="AQ71" s="170">
        <f t="shared" si="5"/>
        <v>0</v>
      </c>
      <c r="AR71" s="170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3000000</v>
      </c>
      <c r="AU71" s="122">
        <f>SUM(AIRAG!AF71+ALTANSHIREE!AF71+DALANGARGALAN!AF71+DELGEREH!AF71+IHHET!AF71+MANDAX!AF71+ORGON!AF71+SAIXANDULAAN!AF71+ULAANBADRAX!AF71+HATANBULAG!AF71+HOBSGOL!AF71+ERDENE!AF71+SAINSHAND!DC71+'ZAMIIN UUD'!BY71)</f>
        <v>2300000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0">
        <f t="shared" si="7"/>
        <v>0</v>
      </c>
      <c r="AZ71" s="170">
        <f t="shared" si="8"/>
        <v>3000000</v>
      </c>
      <c r="BA71" s="170">
        <f t="shared" si="9"/>
        <v>2300000</v>
      </c>
      <c r="BB71" s="170">
        <f t="shared" si="10"/>
        <v>0</v>
      </c>
      <c r="BC71" s="170">
        <f t="shared" si="11"/>
        <v>3000000</v>
      </c>
      <c r="BD71" s="170">
        <f t="shared" si="12"/>
        <v>2300000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0">
        <f t="shared" si="1"/>
        <v>0</v>
      </c>
      <c r="AK72" s="170">
        <f t="shared" si="2"/>
        <v>0</v>
      </c>
      <c r="AL72" s="170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0">
        <f t="shared" si="4"/>
        <v>0</v>
      </c>
      <c r="AQ72" s="170">
        <f t="shared" si="5"/>
        <v>0</v>
      </c>
      <c r="AR72" s="170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0">
        <f t="shared" si="7"/>
        <v>0</v>
      </c>
      <c r="AZ72" s="170">
        <f t="shared" si="8"/>
        <v>0</v>
      </c>
      <c r="BA72" s="170">
        <f t="shared" si="9"/>
        <v>0</v>
      </c>
      <c r="BB72" s="170">
        <f t="shared" si="10"/>
        <v>0</v>
      </c>
      <c r="BC72" s="170">
        <f t="shared" si="11"/>
        <v>0</v>
      </c>
      <c r="BD72" s="170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0">
        <f t="shared" si="1"/>
        <v>0</v>
      </c>
      <c r="AK73" s="170">
        <f t="shared" si="2"/>
        <v>0</v>
      </c>
      <c r="AL73" s="170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0">
        <f t="shared" si="4"/>
        <v>0</v>
      </c>
      <c r="AQ73" s="170">
        <f t="shared" si="5"/>
        <v>0</v>
      </c>
      <c r="AR73" s="170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0">
        <f t="shared" si="7"/>
        <v>0</v>
      </c>
      <c r="AZ73" s="170">
        <f t="shared" si="8"/>
        <v>0</v>
      </c>
      <c r="BA73" s="170">
        <f t="shared" si="9"/>
        <v>0</v>
      </c>
      <c r="BB73" s="170">
        <f t="shared" si="10"/>
        <v>0</v>
      </c>
      <c r="BC73" s="170">
        <f t="shared" si="11"/>
        <v>0</v>
      </c>
      <c r="BD73" s="170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23110100</v>
      </c>
      <c r="D74" s="122">
        <f>SUM(AIRAG!D74+ALTANSHIREE!D74+DALANGARGALAN!D74+DELGEREH!D74+IHHET!D74+MANDAX!D74+ORGON!D74+SAIXANDULAAN!D74+ULAANBADRAX!D74+HATANBULAG!D74+HOBSGOL!D74+ERDENE!D74+SAINSHAND!D74+'ZAMIIN UUD'!D74)</f>
        <v>17184000</v>
      </c>
      <c r="E74" s="122">
        <f>SUM(AIRAG!E74+ALTANSHIREE!E74+DALANGARGALAN!E74+DELGEREH!E74+IHHET!E74+MANDAX!E74+ORGON!E74+SAIXANDULAAN!E74+ULAANBADRAX!E74+HATANBULAG!E74+HOBSGOL!E74+ERDENE!E74+SAINSHAND!E74+'ZAMIIN UUD'!E74)</f>
        <v>-5926100</v>
      </c>
      <c r="F74" s="122">
        <f>SUM(AIRAG!F74+ALTANSHIREE!F74+DALANGARGALAN!F74+DELGEREH!F74+IHHET!F74+MANDAX!F74+ORGON!F74+SAIXANDULAAN!F74+ULAANBADRAX!F74+HATANBULAG!F74+HOBSGOL!F74+ERDENE!F74+SAINSHAND!F74+SAINSHAND!L74+'ZAMIIN UUD'!F74)</f>
        <v>30800000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21169940</v>
      </c>
      <c r="H74" s="122">
        <f>SUM(AIRAG!H74+ALTANSHIREE!H74+DALANGARGALAN!H74+DELGEREH!H74+IHHET!H74+MANDAX!H74+ORGON!H74+SAIXANDULAAN!H74+ULAANBADRAX!H74+HATANBULAG!H74+HOBSGOL!H74+ERDENE!H74+SAINSHAND!H74+SAINSHAND!N74+'ZAMIIN UUD'!H74)</f>
        <v>-9630060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0">
        <f t="shared" si="1"/>
        <v>53910100</v>
      </c>
      <c r="AK74" s="170">
        <f t="shared" si="2"/>
        <v>38353940</v>
      </c>
      <c r="AL74" s="170">
        <f t="shared" si="3"/>
        <v>-15556160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0">
        <f t="shared" si="4"/>
        <v>0</v>
      </c>
      <c r="AQ74" s="170">
        <f t="shared" si="5"/>
        <v>0</v>
      </c>
      <c r="AR74" s="170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0">
        <f t="shared" si="7"/>
        <v>0</v>
      </c>
      <c r="AZ74" s="170">
        <f t="shared" si="8"/>
        <v>0</v>
      </c>
      <c r="BA74" s="170">
        <f t="shared" si="9"/>
        <v>0</v>
      </c>
      <c r="BB74" s="170">
        <f t="shared" si="10"/>
        <v>53910100</v>
      </c>
      <c r="BC74" s="170">
        <f t="shared" si="11"/>
        <v>38353940</v>
      </c>
      <c r="BD74" s="170">
        <f t="shared" si="12"/>
        <v>-15556160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11266756700</v>
      </c>
      <c r="P75" s="86">
        <f>SUM(SAINSHAND!V75+'ZAMIIN UUD'!M75)</f>
        <v>5247249644</v>
      </c>
      <c r="Q75" s="86">
        <f>SUM(SAINSHAND!W75+'ZAMIIN UUD'!N75)</f>
        <v>-6019507056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11266756700</v>
      </c>
      <c r="AK75" s="88">
        <f t="shared" ref="AK75:AK107" si="17">SUM(D75+G75+J75+M75+P75+S75+V75+Y75+AB75+AE75+AH75)</f>
        <v>5247249644</v>
      </c>
      <c r="AL75" s="88">
        <f t="shared" ref="AL75:AL107" si="18">SUM(E75+H75+K75+N75+Q75+T75+W75+Z75+AC75+AF75+AI75)</f>
        <v>-6019507056</v>
      </c>
      <c r="AM75" s="86">
        <f>SUM(AIRAG!X75+ALTANSHIREE!X75+DALANGARGALAN!X75+DELGEREH!X75+IHHET!X75+MANDAX!X75+ORGON!X75+SAIXANDULAAN!X75+ULAANBADRAX!X75+HATANBULAG!X75+HOBSGOL!X75+ERDENE!X75+SAINSHAND!CU75+'ZAMIIN UUD'!BQ75)</f>
        <v>12730282700</v>
      </c>
      <c r="AN75" s="86">
        <f>SUM(AIRAG!Y75+ALTANSHIREE!Y75+DALANGARGALAN!Y75+DELGEREH!Y75+IHHET!Y75+MANDAX!Y75+ORGON!Y75+SAIXANDULAAN!Y75+ULAANBADRAX!Y75+HATANBULAG!Y75+HOBSGOL!Y75+ERDENE!Y75+SAINSHAND!CV75+'ZAMIIN UUD'!BR75)</f>
        <v>6697941814</v>
      </c>
      <c r="AO75" s="86">
        <f>SUM(AIRAG!Z75+ALTANSHIREE!Z75+DALANGARGALAN!Z75+DELGEREH!Z75+IHHET!Z75+MANDAX!Z75+ORGON!Z75+SAIXANDULAAN!Z75+ULAANBADRAX!Z75+HATANBULAG!Z75+HOBSGOL!Z75+ERDENE!Z75+SAINSHAND!CW75+'ZAMIIN UUD'!BS75)</f>
        <v>-6032340886</v>
      </c>
      <c r="AP75" s="88">
        <f t="shared" ref="AP75:AP107" si="19">SUM(AM75)</f>
        <v>12730282700</v>
      </c>
      <c r="AQ75" s="88">
        <f t="shared" ref="AQ75:AQ107" si="20">SUM(AN75)</f>
        <v>6697941814</v>
      </c>
      <c r="AR75" s="88">
        <f t="shared" ref="AR75:AR107" si="21">SUM(AO75)</f>
        <v>-6032340886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23997039400</v>
      </c>
      <c r="BC75" s="88">
        <f t="shared" ref="BC75:BC107" si="26">SUM(AK75+AQ75+AZ75)</f>
        <v>11945191458</v>
      </c>
      <c r="BD75" s="88">
        <f t="shared" ref="BD75:BD107" si="27">SUM(AL75+AR75+BA75)</f>
        <v>-12051847942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0">
        <f t="shared" si="16"/>
        <v>0</v>
      </c>
      <c r="AK76" s="170">
        <f t="shared" si="17"/>
        <v>0</v>
      </c>
      <c r="AL76" s="170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0">
        <f t="shared" si="19"/>
        <v>0</v>
      </c>
      <c r="AQ76" s="170">
        <f t="shared" si="20"/>
        <v>0</v>
      </c>
      <c r="AR76" s="170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0">
        <f t="shared" si="22"/>
        <v>0</v>
      </c>
      <c r="AZ76" s="170">
        <f t="shared" si="23"/>
        <v>0</v>
      </c>
      <c r="BA76" s="170">
        <f t="shared" si="24"/>
        <v>0</v>
      </c>
      <c r="BB76" s="170">
        <f t="shared" si="25"/>
        <v>0</v>
      </c>
      <c r="BC76" s="170">
        <f t="shared" si="26"/>
        <v>0</v>
      </c>
      <c r="BD76" s="170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0">
        <f t="shared" si="16"/>
        <v>0</v>
      </c>
      <c r="AK77" s="170">
        <f t="shared" si="17"/>
        <v>0</v>
      </c>
      <c r="AL77" s="170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0">
        <f t="shared" si="19"/>
        <v>0</v>
      </c>
      <c r="AQ77" s="170">
        <f t="shared" si="20"/>
        <v>0</v>
      </c>
      <c r="AR77" s="170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0">
        <f t="shared" si="22"/>
        <v>0</v>
      </c>
      <c r="AZ77" s="170">
        <f t="shared" si="23"/>
        <v>0</v>
      </c>
      <c r="BA77" s="170">
        <f t="shared" si="24"/>
        <v>0</v>
      </c>
      <c r="BB77" s="170">
        <f t="shared" si="25"/>
        <v>0</v>
      </c>
      <c r="BC77" s="170">
        <f t="shared" si="26"/>
        <v>0</v>
      </c>
      <c r="BD77" s="170">
        <f t="shared" si="27"/>
        <v>0</v>
      </c>
    </row>
    <row r="78" spans="1:56">
      <c r="A78" s="13"/>
      <c r="B78" s="352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11266756700</v>
      </c>
      <c r="P78" s="122">
        <f>SUM(SAINSHAND!V78+'ZAMIIN UUD'!M78)</f>
        <v>5247249644</v>
      </c>
      <c r="Q78" s="122">
        <f>SUM(SAINSHAND!W78+'ZAMIIN UUD'!N78)</f>
        <v>-6019507056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0">
        <f t="shared" si="16"/>
        <v>11266756700</v>
      </c>
      <c r="AK78" s="170">
        <f t="shared" si="17"/>
        <v>5247249644</v>
      </c>
      <c r="AL78" s="170">
        <f t="shared" si="18"/>
        <v>-6019507056</v>
      </c>
      <c r="AM78" s="122"/>
      <c r="AN78" s="122"/>
      <c r="AO78" s="122"/>
      <c r="AP78" s="170"/>
      <c r="AQ78" s="170"/>
      <c r="AR78" s="170"/>
      <c r="AS78" s="122"/>
      <c r="AT78" s="122"/>
      <c r="AU78" s="122"/>
      <c r="AV78" s="122"/>
      <c r="AW78" s="122"/>
      <c r="AX78" s="122"/>
      <c r="AY78" s="170"/>
      <c r="AZ78" s="170"/>
      <c r="BA78" s="170"/>
      <c r="BB78" s="170">
        <f t="shared" si="25"/>
        <v>11266756700</v>
      </c>
      <c r="BC78" s="170">
        <f t="shared" si="26"/>
        <v>5247249644</v>
      </c>
      <c r="BD78" s="170">
        <f t="shared" si="27"/>
        <v>-6019507056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2490944800</v>
      </c>
      <c r="D79" s="86">
        <f>SUM(AIRAG!D79+ALTANSHIREE!D79+DALANGARGALAN!D79+DELGEREH!D79+IHHET!D79+MANDAX!D79+ORGON!D79+SAIXANDULAAN!D79+ULAANBADRAX!D79+HATANBULAG!D79+HOBSGOL!D79+ERDENE!D79+SAINSHAND!D79+'ZAMIIN UUD'!D79)</f>
        <v>2354618859.04</v>
      </c>
      <c r="E79" s="86">
        <f>SUM(AIRAG!E79+ALTANSHIREE!E79+DALANGARGALAN!E79+DELGEREH!E79+IHHET!E79+MANDAX!E79+ORGON!E79+SAIXANDULAAN!E79+ULAANBADRAX!E79+HATANBULAG!E79+HOBSGOL!E79+ERDENE!E79+SAINSHAND!E79+'ZAMIIN UUD'!E79)</f>
        <v>-136325940.95999998</v>
      </c>
      <c r="F79" s="86">
        <f>SUM(AIRAG!F79+ALTANSHIREE!F79+DALANGARGALAN!F79+DELGEREH!F79+IHHET!F79+MANDAX!F79+ORGON!F79+SAIXANDULAAN!F79+ULAANBADRAX!F79+HATANBULAG!F79+HOBSGOL!F79+ERDENE!F79+SAINSHAND!F79+SAINSHAND!L79+'ZAMIIN UUD'!F79)</f>
        <v>15876433200</v>
      </c>
      <c r="G79" s="86">
        <f>SUM(AIRAG!G79+ALTANSHIREE!G79+DALANGARGALAN!G79+DELGEREH!G79+IHHET!G79+MANDAX!G79+ORGON!G79+SAIXANDULAAN!G79+ULAANBADRAX!G79+HATANBULAG!G79+HOBSGOL!G79+ERDENE!G79+SAINSHAND!G79+SAINSHAND!M79+'ZAMIIN UUD'!G79)</f>
        <v>15155120760</v>
      </c>
      <c r="H79" s="86">
        <f>SUM(AIRAG!H79+ALTANSHIREE!H79+DALANGARGALAN!H79+DELGEREH!H79+IHHET!H79+MANDAX!H79+ORGON!H79+SAIXANDULAAN!H79+ULAANBADRAX!H79+HATANBULAG!H79+HOBSGOL!H79+ERDENE!H79+SAINSHAND!H79+SAINSHAND!N79+'ZAMIIN UUD'!H79)</f>
        <v>-721312440</v>
      </c>
      <c r="I79" s="86">
        <f>SUM(SAINSHAND!I79+'ZAMIIN UUD'!I79)</f>
        <v>514975200</v>
      </c>
      <c r="J79" s="86">
        <f>SUM(SAINSHAND!J79+'ZAMIIN UUD'!J79)</f>
        <v>450085079</v>
      </c>
      <c r="K79" s="86">
        <f>SUM(SAINSHAND!K79+'ZAMIIN UUD'!K79)</f>
        <v>-64890121</v>
      </c>
      <c r="L79" s="86">
        <f>SUM(SAINSHAND!O79+SAINSHAND!R79+'ZAMIIN UUD'!O79)</f>
        <v>4955073800</v>
      </c>
      <c r="M79" s="86">
        <f>SUM(SAINSHAND!P79+SAINSHAND!S79+'ZAMIIN UUD'!P79)</f>
        <v>4833924248</v>
      </c>
      <c r="N79" s="86">
        <f>SUM(SAINSHAND!Q79+SAINSHAND!T79+'ZAMIIN UUD'!Q79)</f>
        <v>-72086900</v>
      </c>
      <c r="O79" s="86">
        <f>SUM(SAINSHAND!U79+'ZAMIIN UUD'!L79)</f>
        <v>11266756700</v>
      </c>
      <c r="P79" s="86">
        <f>SUM(SAINSHAND!V79+'ZAMIIN UUD'!M79)</f>
        <v>5885229828.3599997</v>
      </c>
      <c r="Q79" s="86">
        <f>SUM(SAINSHAND!W79+'ZAMIIN UUD'!N79)</f>
        <v>-3790796271.6400003</v>
      </c>
      <c r="R79" s="86">
        <f>SUM('ZAMIIN UUD'!R79)</f>
        <v>650252100</v>
      </c>
      <c r="S79" s="86">
        <f>SUM('ZAMIIN UUD'!S79)</f>
        <v>627811800</v>
      </c>
      <c r="T79" s="86">
        <f>SUM('ZAMIIN UUD'!T79)</f>
        <v>-22440300</v>
      </c>
      <c r="U79" s="86">
        <f>SUM(AIRAG!I79+ALTANSHIREE!I79+DALANGARGALAN!I79+DELGEREH!I79+IHHET!I79+MANDAX!I79+ORGON!I79+SAIXANDULAAN!I79+ULAANBADRAX!I79+HATANBULAG!I79+HOBSGOL!I79+ERDENE!I79+SAINSHAND!X79+'ZAMIIN UUD'!U79)</f>
        <v>834928100</v>
      </c>
      <c r="V79" s="86">
        <f>SUM(AIRAG!J79+ALTANSHIREE!J79+DALANGARGALAN!J79+DELGEREH!J79+IHHET!J79+MANDAX!J79+ORGON!J79+SAIXANDULAAN!J79+ULAANBADRAX!J79+HATANBULAG!J79+HOBSGOL!J79+ERDENE!J79+SAINSHAND!Y79+'ZAMIIN UUD'!V79)</f>
        <v>736341400</v>
      </c>
      <c r="W79" s="86">
        <f>SUM(AIRAG!K79+ALTANSHIREE!K79+DALANGARGALAN!K79+DELGEREH!K79+IHHET!K79+MANDAX!K79+ORGON!K79+SAIXANDULAAN!K79+ULAANBADRAX!K79+HATANBULAG!K79+HOBSGOL!K79+ERDENE!K79+SAINSHAND!Z79+'ZAMIIN UUD'!W79)</f>
        <v>-98586700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1368490900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1329598300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-32712600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3235976300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3143668700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-92307600</v>
      </c>
      <c r="AD79" s="86">
        <f>SUM(AIRAG!R79+ALTANSHIREE!R79+DALANGARGALAN!R79+DELGEREH!R79+IHHET!R79+MANDAX!R79+ORGON!R79+SAIXANDULAAN!R79+ULAANBADRAX!R79+HATANBULAG!R79+HOBSGOL!R79+ERDENE!R79+SAINSHAND!CL79)</f>
        <v>450800700</v>
      </c>
      <c r="AE79" s="86">
        <f>SUM(AIRAG!S79+ALTANSHIREE!S79+DALANGARGALAN!S79+DELGEREH!S79+IHHET!S79+MANDAX!S79+ORGON!S79+SAIXANDULAAN!S79+ULAANBADRAX!S79+HATANBULAG!S79+HOBSGOL!S79+ERDENE!S79+SAINSHAND!CM79)</f>
        <v>397879000</v>
      </c>
      <c r="AF79" s="86">
        <f>SUM(AIRAG!T79+ALTANSHIREE!T79+DALANGARGALAN!T79+DELGEREH!T79+IHHET!T79+MANDAX!T79+ORGON!T79+SAIXANDULAAN!T79+ULAANBADRAX!T79+HATANBULAG!T79+HOBSGOL!T79+ERDENE!T79+SAINSHAND!CN79)</f>
        <v>-52921700</v>
      </c>
      <c r="AG79" s="86">
        <f>SUM(SAINSHAND!CO79+'ZAMIIN UUD'!BK79)</f>
        <v>255491700</v>
      </c>
      <c r="AH79" s="86">
        <f>SUM(SAINSHAND!CP79+'ZAMIIN UUD'!BL79)</f>
        <v>11741700</v>
      </c>
      <c r="AI79" s="86">
        <f>SUM(SAINSHAND!CQ79+'ZAMIIN UUD'!BM79)</f>
        <v>-243750000</v>
      </c>
      <c r="AJ79" s="88">
        <f t="shared" si="16"/>
        <v>41900123500</v>
      </c>
      <c r="AK79" s="88">
        <f t="shared" si="17"/>
        <v>34926019674.400002</v>
      </c>
      <c r="AL79" s="88">
        <f t="shared" si="18"/>
        <v>-5328130573.6000004</v>
      </c>
      <c r="AM79" s="86">
        <f>SUM(AIRAG!X79+ALTANSHIREE!X79+DALANGARGALAN!X79+DELGEREH!X79+IHHET!X79+MANDAX!X79+ORGON!X79+SAIXANDULAAN!X79+ULAANBADRAX!X79+HATANBULAG!X79+HOBSGOL!X79+ERDENE!X79+SAINSHAND!CU79+'ZAMIIN UUD'!BQ79)</f>
        <v>21043936600</v>
      </c>
      <c r="AN79" s="86">
        <f>SUM(AIRAG!Y79+ALTANSHIREE!Y79+DALANGARGALAN!Y79+DELGEREH!Y79+IHHET!Y79+MANDAX!Y79+ORGON!Y79+SAIXANDULAAN!Y79+ULAANBADRAX!Y79+HATANBULAG!Y79+HOBSGOL!Y79+ERDENE!Y79+SAINSHAND!CV79+'ZAMIIN UUD'!BR79)</f>
        <v>12613266061.380001</v>
      </c>
      <c r="AO79" s="86">
        <f>SUM(AIRAG!Z79+ALTANSHIREE!Z79+DALANGARGALAN!Z79+DELGEREH!Z79+IHHET!Z79+MANDAX!Z79+ORGON!Z79+SAIXANDULAAN!Z79+ULAANBADRAX!Z79+HATANBULAG!Z79+HOBSGOL!Z79+ERDENE!Z79+SAINSHAND!CW79+'ZAMIIN UUD'!BS79)</f>
        <v>-8430670538.6199999</v>
      </c>
      <c r="AP79" s="88">
        <f t="shared" si="19"/>
        <v>21043936600</v>
      </c>
      <c r="AQ79" s="88">
        <f t="shared" si="20"/>
        <v>12613266061.380001</v>
      </c>
      <c r="AR79" s="88">
        <f t="shared" si="21"/>
        <v>-8430670538.6199999</v>
      </c>
      <c r="AS79" s="86">
        <f>SUM(AIRAG!AD79+ALTANSHIREE!AD79+DALANGARGALAN!AD79+DELGEREH!AD79+IHHET!AD79+MANDAX!AD79+ORGON!AD79+SAIXANDULAAN!AD79+ULAANBADRAX!AD79+HATANBULAG!AD79+HOBSGOL!AD79+ERDENE!AD79+SAINSHAND!DA79+'ZAMIIN UUD'!BW79)</f>
        <v>2555230500</v>
      </c>
      <c r="AT79" s="86">
        <f>SUM(AIRAG!AE79+ALTANSHIREE!AE79+DALANGARGALAN!AE79+DELGEREH!AE79+IHHET!AE79+MANDAX!AE79+ORGON!AE79+SAIXANDULAAN!AE79+ULAANBADRAX!AE79+HATANBULAG!AE79+HOBSGOL!AE79+ERDENE!AE79+SAINSHAND!DB79+'ZAMIIN UUD'!BX79)</f>
        <v>2898506093.5799999</v>
      </c>
      <c r="AU79" s="86">
        <f>SUM(AIRAG!AF79+ALTANSHIREE!AF79+DALANGARGALAN!AF79+DELGEREH!AF79+IHHET!AF79+MANDAX!AF79+ORGON!AF79+SAIXANDULAAN!AF79+ULAANBADRAX!AF79+HATANBULAG!AF79+HOBSGOL!AF79+ERDENE!AF79+SAINSHAND!DC79+'ZAMIIN UUD'!BY79)</f>
        <v>343275593.57999998</v>
      </c>
      <c r="AV79" s="86">
        <f>SUM(AIRAG!AG79+ALTANSHIREE!AG79+DALANGARGALAN!AG79+DELGEREH!AG79+IHHET!AG79+MANDAX!AG79+ORGON!AG79+SAIXANDULAAN!AG79+ULAANBADRAX!AG79+HATANBULAG!AG79+HOBSGOL!AG79+ERDENE!AG79+SAINSHAND!DD79+'ZAMIIN UUD'!BZ79)</f>
        <v>8539675300</v>
      </c>
      <c r="AW79" s="86">
        <f>SUM(AIRAG!AH79+ALTANSHIREE!AH79+DALANGARGALAN!AH79+DELGEREH!AH79+IHHET!AH79+MANDAX!AH79+ORGON!AH79+SAIXANDULAAN!AH79+ULAANBADRAX!AH79+HATANBULAG!AH79+HOBSGOL!AH79+ERDENE!AH79+SAINSHAND!DE79+'ZAMIIN UUD'!CA79)</f>
        <v>8951665702.0499992</v>
      </c>
      <c r="AX79" s="86">
        <f>SUM(AIRAG!AI79+ALTANSHIREE!AI79+DALANGARGALAN!AI79+DELGEREH!AI79+IHHET!AI79+MANDAX!AI79+ORGON!AI79+SAIXANDULAAN!AI79+ULAANBADRAX!AI79+HATANBULAG!AI79+HOBSGOL!AI79+ERDENE!AI79+SAINSHAND!DF79+'ZAMIIN UUD'!CB79)</f>
        <v>411990402.04999995</v>
      </c>
      <c r="AY79" s="88">
        <f t="shared" si="22"/>
        <v>11094905800</v>
      </c>
      <c r="AZ79" s="88">
        <f t="shared" si="23"/>
        <v>11850171795.629999</v>
      </c>
      <c r="BA79" s="88">
        <f t="shared" si="24"/>
        <v>755265995.62999988</v>
      </c>
      <c r="BB79" s="88">
        <f t="shared" si="25"/>
        <v>74038965900</v>
      </c>
      <c r="BC79" s="88">
        <f t="shared" si="26"/>
        <v>59389457531.409996</v>
      </c>
      <c r="BD79" s="88">
        <f t="shared" si="27"/>
        <v>-13003535116.590002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3010000</v>
      </c>
      <c r="H80" s="122">
        <f>SUM(AIRAG!H80+ALTANSHIREE!H80+DALANGARGALAN!H80+DELGEREH!H80+IHHET!H80+MANDAX!H80+ORGON!H80+SAIXANDULAAN!H80+ULAANBADRAX!H80+HATANBULAG!H80+HOBSGOL!H80+ERDENE!H80+SAINSHAND!H80+SAINSHAND!N80+'ZAMIIN UUD'!H80)</f>
        <v>3010000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402000</v>
      </c>
      <c r="W80" s="122">
        <f>SUM(AIRAG!K80+ALTANSHIREE!K80+DALANGARGALAN!K80+DELGEREH!K80+IHHET!K80+MANDAX!K80+ORGON!K80+SAIXANDULAAN!K80+ULAANBADRAX!K80+HATANBULAG!K80+HOBSGOL!K80+ERDENE!K80+SAINSHAND!Z80+'ZAMIIN UUD'!W80)</f>
        <v>402000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35000</v>
      </c>
      <c r="AF80" s="122">
        <f>SUM(AIRAG!T80+ALTANSHIREE!T80+DALANGARGALAN!T80+DELGEREH!T80+IHHET!T80+MANDAX!T80+ORGON!T80+SAIXANDULAAN!T80+ULAANBADRAX!T80+HATANBULAG!T80+HOBSGOL!T80+ERDENE!T80+SAINSHAND!CN80)</f>
        <v>35000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0">
        <f t="shared" si="16"/>
        <v>0</v>
      </c>
      <c r="AK80" s="170">
        <f t="shared" si="17"/>
        <v>3447000</v>
      </c>
      <c r="AL80" s="170">
        <f t="shared" si="18"/>
        <v>3447000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0">
        <f t="shared" si="19"/>
        <v>0</v>
      </c>
      <c r="AQ80" s="170">
        <f t="shared" si="20"/>
        <v>0</v>
      </c>
      <c r="AR80" s="170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495265100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579417492.43999994</v>
      </c>
      <c r="AU80" s="122">
        <f>SUM(AIRAG!AF80+ALTANSHIREE!AF80+DALANGARGALAN!AF80+DELGEREH!AF80+IHHET!AF80+MANDAX!AF80+ORGON!AF80+SAIXANDULAAN!AF80+ULAANBADRAX!AF80+HATANBULAG!AF80+HOBSGOL!AF80+ERDENE!AF80+SAINSHAND!DC80+'ZAMIIN UUD'!BY80)</f>
        <v>84152392.439999983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2800000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2800000</v>
      </c>
      <c r="AY80" s="170">
        <f t="shared" si="22"/>
        <v>495265100</v>
      </c>
      <c r="AZ80" s="170">
        <f t="shared" si="23"/>
        <v>582217492.43999994</v>
      </c>
      <c r="BA80" s="170">
        <f t="shared" si="24"/>
        <v>86952392.439999983</v>
      </c>
      <c r="BB80" s="170">
        <f t="shared" si="25"/>
        <v>495265100</v>
      </c>
      <c r="BC80" s="170">
        <f t="shared" si="26"/>
        <v>585664492.43999994</v>
      </c>
      <c r="BD80" s="170">
        <f t="shared" si="27"/>
        <v>90399392.439999983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1055859.04</v>
      </c>
      <c r="E81" s="122">
        <f>SUM(AIRAG!E81+ALTANSHIREE!E81+DALANGARGALAN!E81+DELGEREH!E81+IHHET!E81+MANDAX!E81+ORGON!E81+SAIXANDULAAN!E81+ULAANBADRAX!E81+HATANBULAG!E81+HOBSGOL!E81+ERDENE!E81+SAINSHAND!E81+'ZAMIIN UUD'!E81)</f>
        <v>1055859.04</v>
      </c>
      <c r="F81" s="122">
        <f>SUM(AIRAG!F81+ALTANSHIREE!F81+DALANGARGALAN!F81+DELGEREH!F81+IHHET!F81+MANDAX!F81+ORGON!F81+SAIXANDULAAN!F81+ULAANBADRAX!F81+HATANBULAG!F81+HOBSGOL!F81+ERDENE!F81+SAINSHAND!F81+SAINSHAND!L81+'ZAMIIN UUD'!F81)</f>
        <v>26674200</v>
      </c>
      <c r="G81" s="122">
        <f>SUM(AIRAG!G81+ALTANSHIREE!G81+DALANGARGALAN!G81+DELGEREH!G81+IHHET!G81+MANDAX!G81+ORGON!G81+SAIXANDULAAN!G81+ULAANBADRAX!G81+HATANBULAG!G81+HOBSGOL!G81+ERDENE!G81+SAINSHAND!G81+SAINSHAND!M81+'ZAMIIN UUD'!G81)</f>
        <v>19355320</v>
      </c>
      <c r="H81" s="122">
        <f>SUM(AIRAG!H81+ALTANSHIREE!H81+DALANGARGALAN!H81+DELGEREH!H81+IHHET!H81+MANDAX!H81+ORGON!H81+SAIXANDULAAN!H81+ULAANBADRAX!H81+HATANBULAG!H81+HOBSGOL!H81+ERDENE!H81+SAINSHAND!H81+SAINSHAND!N81+'ZAMIIN UUD'!H81)</f>
        <v>-7412490</v>
      </c>
      <c r="I81" s="122">
        <f>SUM(SAINSHAND!I81+'ZAMIIN UUD'!I81)</f>
        <v>20400000</v>
      </c>
      <c r="J81" s="122">
        <f>SUM(SAINSHAND!J81+'ZAMIIN UUD'!J81)</f>
        <v>4377479</v>
      </c>
      <c r="K81" s="122">
        <f>SUM(SAINSHAND!K81+'ZAMIIN UUD'!K81)</f>
        <v>-16022521</v>
      </c>
      <c r="L81" s="122">
        <f>SUM(SAINSHAND!O81+SAINSHAND!R81+'ZAMIIN UUD'!O81)</f>
        <v>12000000</v>
      </c>
      <c r="M81" s="122">
        <f>SUM(SAINSHAND!P81+SAINSHAND!S81+'ZAMIIN UUD'!P81)</f>
        <v>19089348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70000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70000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0">
        <f t="shared" si="16"/>
        <v>59074200</v>
      </c>
      <c r="AK81" s="170">
        <f t="shared" si="17"/>
        <v>43948006.039999999</v>
      </c>
      <c r="AL81" s="170">
        <f t="shared" si="18"/>
        <v>-22309151.960000001</v>
      </c>
      <c r="AM81" s="122">
        <f>SUM(AIRAG!X81+ALTANSHIREE!X81+DALANGARGALAN!X81+DELGEREH!X81+IHHET!X81+MANDAX!X81+ORGON!X81+SAIXANDULAAN!X81+ULAANBADRAX!X81+HATANBULAG!X81+HOBSGOL!X81+ERDENE!X81+SAINSHAND!CU81+'ZAMIIN UUD'!BQ81)</f>
        <v>20938500</v>
      </c>
      <c r="AN81" s="122">
        <f>SUM(AIRAG!Y81+ALTANSHIREE!Y81+DALANGARGALAN!Y81+DELGEREH!Y81+IHHET!Y81+MANDAX!Y81+ORGON!Y81+SAIXANDULAAN!Y81+ULAANBADRAX!Y81+HATANBULAG!Y81+HOBSGOL!Y81+ERDENE!Y81+SAINSHAND!CV81+'ZAMIIN UUD'!BR81)</f>
        <v>100000</v>
      </c>
      <c r="AO81" s="122">
        <f>SUM(AIRAG!Z81+ALTANSHIREE!Z81+DALANGARGALAN!Z81+DELGEREH!Z81+IHHET!Z81+MANDAX!Z81+ORGON!Z81+SAIXANDULAAN!Z81+ULAANBADRAX!Z81+HATANBULAG!Z81+HOBSGOL!Z81+ERDENE!Z81+SAINSHAND!CW81+'ZAMIIN UUD'!BS81)</f>
        <v>-20838500</v>
      </c>
      <c r="AP81" s="170">
        <f t="shared" si="19"/>
        <v>20938500</v>
      </c>
      <c r="AQ81" s="170">
        <f t="shared" si="20"/>
        <v>100000</v>
      </c>
      <c r="AR81" s="170">
        <f t="shared" si="21"/>
        <v>-20838500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35867000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77403319</v>
      </c>
      <c r="AX81" s="122">
        <f>SUM(AIRAG!AI81+ALTANSHIREE!AI81+DALANGARGALAN!AI81+DELGEREH!AI81+IHHET!AI81+MANDAX!AI81+ORGON!AI81+SAIXANDULAAN!AI81+ULAANBADRAX!AI81+HATANBULAG!AI81+HOBSGOL!AI81+ERDENE!AI81+SAINSHAND!DF81+'ZAMIIN UUD'!CB81)</f>
        <v>41536319</v>
      </c>
      <c r="AY81" s="170">
        <f t="shared" si="22"/>
        <v>35867000</v>
      </c>
      <c r="AZ81" s="170">
        <f t="shared" si="23"/>
        <v>77403319</v>
      </c>
      <c r="BA81" s="170">
        <f t="shared" si="24"/>
        <v>41536319</v>
      </c>
      <c r="BB81" s="170">
        <f t="shared" si="25"/>
        <v>115879700</v>
      </c>
      <c r="BC81" s="170">
        <f t="shared" si="26"/>
        <v>121451325.03999999</v>
      </c>
      <c r="BD81" s="170">
        <f t="shared" si="27"/>
        <v>-1611332.9600000009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240000</v>
      </c>
      <c r="E82" s="122">
        <f>SUM(AIRAG!E82+ALTANSHIREE!E82+DALANGARGALAN!E82+DELGEREH!E82+IHHET!E82+MANDAX!E82+ORGON!E82+SAIXANDULAAN!E82+ULAANBADRAX!E82+HATANBULAG!E82+HOBSGOL!E82+ERDENE!E82+SAINSHAND!E82+'ZAMIIN UUD'!E82)</f>
        <v>240000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0">
        <f t="shared" si="16"/>
        <v>1590730600</v>
      </c>
      <c r="AK82" s="170">
        <f t="shared" si="17"/>
        <v>240000</v>
      </c>
      <c r="AL82" s="170">
        <f t="shared" si="18"/>
        <v>240000</v>
      </c>
      <c r="AM82" s="122">
        <f>SUM(AIRAG!X82+ALTANSHIREE!X82+DALANGARGALAN!X82+DELGEREH!X82+IHHET!X82+MANDAX!X82+ORGON!X82+SAIXANDULAAN!X82+ULAANBADRAX!X82+HATANBULAG!X82+HOBSGOL!X82+ERDENE!X82+SAINSHAND!CU82+'ZAMIIN UUD'!BQ82)</f>
        <v>2454089900</v>
      </c>
      <c r="AN82" s="122">
        <f>SUM(AIRAG!Y82+ALTANSHIREE!Y82+DALANGARGALAN!Y82+DELGEREH!Y82+IHHET!Y82+MANDAX!Y82+ORGON!Y82+SAIXANDULAAN!Y82+ULAANBADRAX!Y82+HATANBULAG!Y82+HOBSGOL!Y82+ERDENE!Y82+SAINSHAND!CV82+'ZAMIIN UUD'!BR82)</f>
        <v>1203489848.7</v>
      </c>
      <c r="AO82" s="122">
        <f>SUM(AIRAG!Z82+ALTANSHIREE!Z82+DALANGARGALAN!Z82+DELGEREH!Z82+IHHET!Z82+MANDAX!Z82+ORGON!Z82+SAIXANDULAAN!Z82+ULAANBADRAX!Z82+HATANBULAG!Z82+HOBSGOL!Z82+ERDENE!Z82+SAINSHAND!CW82+'ZAMIIN UUD'!BS82)</f>
        <v>-1250600051.3000002</v>
      </c>
      <c r="AP82" s="170">
        <f t="shared" si="19"/>
        <v>2454089900</v>
      </c>
      <c r="AQ82" s="170">
        <f t="shared" si="20"/>
        <v>1203489848.7</v>
      </c>
      <c r="AR82" s="170">
        <f t="shared" si="21"/>
        <v>-1250600051.3000002</v>
      </c>
      <c r="AS82" s="122">
        <f>SUM(AIRAG!AD82+ALTANSHIREE!AD82+DALANGARGALAN!AD82+DELGEREH!AD82+IHHET!AD82+MANDAX!AD82+ORGON!AD82+SAIXANDULAAN!AD82+ULAANBADRAX!AD82+HATANBULAG!AD82+HOBSGOL!AD82+ERDENE!AD82+SAINSHAND!DA82+'ZAMIIN UUD'!BW82)</f>
        <v>2059965400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2319088601.1399999</v>
      </c>
      <c r="AU82" s="122">
        <f>SUM(AIRAG!AF82+ALTANSHIREE!AF82+DALANGARGALAN!AF82+DELGEREH!AF82+IHHET!AF82+MANDAX!AF82+ORGON!AF82+SAIXANDULAAN!AF82+ULAANBADRAX!AF82+HATANBULAG!AF82+HOBSGOL!AF82+ERDENE!AF82+SAINSHAND!DC82+'ZAMIIN UUD'!BY82)</f>
        <v>259123201.14000005</v>
      </c>
      <c r="AV82" s="122">
        <f>SUM(AIRAG!AG82+ALTANSHIREE!AG82+DALANGARGALAN!AG82+DELGEREH!AG82+IHHET!AG82+MANDAX!AG82+ORGON!AG82+SAIXANDULAAN!AG82+ULAANBADRAX!AG82+HATANBULAG!AG82+HOBSGOL!AG82+ERDENE!AG82+SAINSHAND!DD82+'ZAMIIN UUD'!BZ82)</f>
        <v>703808300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820462383.04999995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116654083.04999998</v>
      </c>
      <c r="AY82" s="170">
        <f t="shared" si="22"/>
        <v>2763773700</v>
      </c>
      <c r="AZ82" s="170">
        <f t="shared" si="23"/>
        <v>3139550984.1899996</v>
      </c>
      <c r="BA82" s="170">
        <f t="shared" si="24"/>
        <v>375777284.19000006</v>
      </c>
      <c r="BB82" s="170">
        <f t="shared" si="25"/>
        <v>6808594200</v>
      </c>
      <c r="BC82" s="170">
        <f t="shared" si="26"/>
        <v>4343280832.8899994</v>
      </c>
      <c r="BD82" s="170">
        <f t="shared" si="27"/>
        <v>-874582767.11000013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0">
        <f t="shared" si="16"/>
        <v>0</v>
      </c>
      <c r="AK83" s="170">
        <f t="shared" si="17"/>
        <v>0</v>
      </c>
      <c r="AL83" s="170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0">
        <f t="shared" si="19"/>
        <v>0</v>
      </c>
      <c r="AQ83" s="170">
        <f t="shared" si="20"/>
        <v>0</v>
      </c>
      <c r="AR83" s="170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0">
        <f t="shared" si="22"/>
        <v>0</v>
      </c>
      <c r="AZ83" s="170">
        <f t="shared" si="23"/>
        <v>0</v>
      </c>
      <c r="BA83" s="170">
        <f t="shared" si="24"/>
        <v>0</v>
      </c>
      <c r="BB83" s="170">
        <f t="shared" si="25"/>
        <v>0</v>
      </c>
      <c r="BC83" s="170">
        <f t="shared" si="26"/>
        <v>0</v>
      </c>
      <c r="BD83" s="170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0">
        <f t="shared" si="16"/>
        <v>0</v>
      </c>
      <c r="AK84" s="170">
        <f t="shared" si="17"/>
        <v>0</v>
      </c>
      <c r="AL84" s="170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0">
        <f t="shared" si="19"/>
        <v>0</v>
      </c>
      <c r="AQ84" s="170">
        <f t="shared" si="20"/>
        <v>0</v>
      </c>
      <c r="AR84" s="170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0">
        <f t="shared" si="22"/>
        <v>0</v>
      </c>
      <c r="AZ84" s="170">
        <f t="shared" si="23"/>
        <v>0</v>
      </c>
      <c r="BA84" s="170">
        <f t="shared" si="24"/>
        <v>0</v>
      </c>
      <c r="BB84" s="170">
        <f t="shared" si="25"/>
        <v>0</v>
      </c>
      <c r="BC84" s="170">
        <f t="shared" si="26"/>
        <v>0</v>
      </c>
      <c r="BD84" s="170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0">
        <f t="shared" si="16"/>
        <v>0</v>
      </c>
      <c r="AK85" s="170">
        <f t="shared" si="17"/>
        <v>0</v>
      </c>
      <c r="AL85" s="170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7022970300</v>
      </c>
      <c r="AN85" s="122">
        <f>SUM(AIRAG!Y85+ALTANSHIREE!Y85+DALANGARGALAN!Y85+DELGEREH!Y85+IHHET!Y85+MANDAX!Y85+ORGON!Y85+SAIXANDULAAN!Y85+ULAANBADRAX!Y85+HATANBULAG!Y85+HOBSGOL!Y85+ERDENE!Y85+SAINSHAND!CV85+'ZAMIIN UUD'!BR85)</f>
        <v>3955026716</v>
      </c>
      <c r="AO85" s="122">
        <f>SUM(AIRAG!Z85+ALTANSHIREE!Z85+DALANGARGALAN!Z85+DELGEREH!Z85+IHHET!Z85+MANDAX!Z85+ORGON!Z85+SAIXANDULAAN!Z85+ULAANBADRAX!Z85+HATANBULAG!Z85+HOBSGOL!Z85+ERDENE!Z85+SAINSHAND!CW85+'ZAMIIN UUD'!BS85)</f>
        <v>-3067943584</v>
      </c>
      <c r="AP85" s="170">
        <f t="shared" si="19"/>
        <v>7022970300</v>
      </c>
      <c r="AQ85" s="170">
        <f t="shared" si="20"/>
        <v>3955026716</v>
      </c>
      <c r="AR85" s="170">
        <f t="shared" si="21"/>
        <v>-3067943584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0">
        <f t="shared" si="22"/>
        <v>0</v>
      </c>
      <c r="AZ85" s="170">
        <f t="shared" si="23"/>
        <v>0</v>
      </c>
      <c r="BA85" s="170">
        <f t="shared" si="24"/>
        <v>0</v>
      </c>
      <c r="BB85" s="170">
        <f t="shared" si="25"/>
        <v>7022970300</v>
      </c>
      <c r="BC85" s="170">
        <f>SUM(AK85+AQ85+AZ85)</f>
        <v>3955026716</v>
      </c>
      <c r="BD85" s="170">
        <f t="shared" si="27"/>
        <v>-3067943584</v>
      </c>
      <c r="BF85" s="111">
        <v>6858403499.8999996</v>
      </c>
      <c r="BG85" s="192">
        <f>+BF85-BC85</f>
        <v>2903376783.8999996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2490944800</v>
      </c>
      <c r="D86" s="122">
        <f>SUM(AIRAG!D86+ALTANSHIREE!D86+DALANGARGALAN!D86+DELGEREH!D86+IHHET!D86+MANDAX!D86+ORGON!D86+SAIXANDULAAN!D86+ULAANBADRAX!D86+HATANBULAG!D86+HOBSGOL!D86+ERDENE!D86+SAINSHAND!D86+'ZAMIIN UUD'!D86)</f>
        <v>2353323000</v>
      </c>
      <c r="E86" s="122">
        <f>SUM(AIRAG!E86+ALTANSHIREE!E86+DALANGARGALAN!E86+DELGEREH!E86+IHHET!E86+MANDAX!E86+ORGON!E86+SAIXANDULAAN!E86+ULAANBADRAX!E86+HATANBULAG!E86+HOBSGOL!E86+ERDENE!E86+SAINSHAND!E86+'ZAMIIN UUD'!E86)</f>
        <v>-128471800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15849759000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15132755440</v>
      </c>
      <c r="H86" s="122">
        <f>SUM(AIRAG!H86+ALTANSHIREE!H86+DALANGARGALAN!H86+DELGEREH!H86+IHHET!H86+MANDAX!H86+ORGON!H86+SAIXANDULAAN!H86+ULAANBADRAX!H86+HATANBULAG!H86+HOBSGOL!H86+ERDENE!H86+SAINSHAND!H86+SAINSHAND!N86+'ZAMIIN UUD'!H86)</f>
        <v>-717003560</v>
      </c>
      <c r="I86" s="122">
        <f>SUM(SAINSHAND!I86+'ZAMIIN UUD'!I86)</f>
        <v>494575200</v>
      </c>
      <c r="J86" s="122">
        <f>SUM(SAINSHAND!J86+'ZAMIIN UUD'!J86)</f>
        <v>445707600</v>
      </c>
      <c r="K86" s="122">
        <f>SUM(SAINSHAND!K86+'ZAMIIN UUD'!K86)</f>
        <v>-48867600</v>
      </c>
      <c r="L86" s="122">
        <f>SUM(SAINSHAND!O86+SAINSHAND!R86+'ZAMIIN UUD'!O86)</f>
        <v>4943073800</v>
      </c>
      <c r="M86" s="122">
        <f>SUM(SAINSHAND!P86+SAINSHAND!S86+'ZAMIIN UUD'!P86)</f>
        <v>4814834900</v>
      </c>
      <c r="N86" s="122">
        <f>SUM(SAINSHAND!Q86+SAINSHAND!T86+'ZAMIIN UUD'!Q86)</f>
        <v>-72086900</v>
      </c>
      <c r="O86" s="122">
        <f>SUM(SAINSHAND!U86+'ZAMIIN UUD'!L86)</f>
        <v>9676026100</v>
      </c>
      <c r="P86" s="122">
        <f>SUM(SAINSHAND!V86+'ZAMIIN UUD'!M86)</f>
        <v>5885229828.3599997</v>
      </c>
      <c r="Q86" s="122">
        <f>SUM(SAINSHAND!W86+'ZAMIIN UUD'!N86)</f>
        <v>-3790796271.6400003</v>
      </c>
      <c r="R86" s="122">
        <f>SUM('ZAMIIN UUD'!R86)</f>
        <v>650252100</v>
      </c>
      <c r="S86" s="122">
        <f>SUM('ZAMIIN UUD'!S86)</f>
        <v>627811800</v>
      </c>
      <c r="T86" s="122">
        <f>SUM('ZAMIIN UUD'!T86)</f>
        <v>-22440300</v>
      </c>
      <c r="U86" s="122">
        <f>SUM(AIRAG!I86+ALTANSHIREE!I86+DALANGARGALAN!I86+DELGEREH!I86+IHHET!I86+MANDAX!I86+ORGON!I86+SAIXANDULAAN!I86+ULAANBADRAX!I86+HATANBULAG!I86+HOBSGOL!I86+ERDENE!I86+SAINSHAND!X86+'ZAMIIN UUD'!U86)</f>
        <v>834928100</v>
      </c>
      <c r="V86" s="122">
        <f>SUM(AIRAG!J86+ALTANSHIREE!J86+DALANGARGALAN!J86+DELGEREH!J86+IHHET!J86+MANDAX!J86+ORGON!J86+SAIXANDULAAN!J86+ULAANBADRAX!J86+HATANBULAG!J86+HOBSGOL!J86+ERDENE!J86+SAINSHAND!Y86+'ZAMIIN UUD'!V86)</f>
        <v>735939400</v>
      </c>
      <c r="W86" s="122">
        <f>SUM(AIRAG!K86+ALTANSHIREE!K86+DALANGARGALAN!K86+DELGEREH!K86+IHHET!K86+MANDAX!K86+ORGON!K86+SAIXANDULAAN!K86+ULAANBADRAX!K86+HATANBULAG!K86+HOBSGOL!K86+ERDENE!K86+SAINSHAND!Z86+'ZAMIIN UUD'!W86)</f>
        <v>-98988700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1368490900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1329598300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-32712600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3235976300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3143598700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-92165600</v>
      </c>
      <c r="AD86" s="122">
        <f>SUM(AIRAG!R86+ALTANSHIREE!R86+DALANGARGALAN!R86+DELGEREH!R86+IHHET!R86+MANDAX!R86+ORGON!R86+SAIXANDULAAN!R86+ULAANBADRAX!R86+HATANBULAG!R86+HOBSGOL!R86+ERDENE!R86+SAINSHAND!CL86)</f>
        <v>450800700</v>
      </c>
      <c r="AE86" s="122">
        <f>SUM(AIRAG!S86+ALTANSHIREE!S86+DALANGARGALAN!S86+DELGEREH!S86+IHHET!S86+MANDAX!S86+ORGON!S86+SAIXANDULAAN!S86+ULAANBADRAX!S86+HATANBULAG!S86+HOBSGOL!S86+ERDENE!S86+SAINSHAND!CM86)</f>
        <v>397844000</v>
      </c>
      <c r="AF86" s="122">
        <f>SUM(AIRAG!T86+ALTANSHIREE!T86+DALANGARGALAN!T86+DELGEREH!T86+IHHET!T86+MANDAX!T86+ORGON!T86+SAIXANDULAAN!T86+ULAANBADRAX!T86+HATANBULAG!T86+HOBSGOL!T86+ERDENE!T86+SAINSHAND!CN86)</f>
        <v>-52956700</v>
      </c>
      <c r="AG86" s="122">
        <f>SUM(SAINSHAND!CO86+'ZAMIIN UUD'!BK86)</f>
        <v>255491700</v>
      </c>
      <c r="AH86" s="122">
        <f>SUM(SAINSHAND!CP86+'ZAMIIN UUD'!BL86)</f>
        <v>11741700</v>
      </c>
      <c r="AI86" s="122">
        <f>SUM(SAINSHAND!CQ86+'ZAMIIN UUD'!BM86)</f>
        <v>-243750000</v>
      </c>
      <c r="AJ86" s="170">
        <f t="shared" si="16"/>
        <v>40250318700</v>
      </c>
      <c r="AK86" s="170">
        <f t="shared" si="17"/>
        <v>34878384668.360001</v>
      </c>
      <c r="AL86" s="170">
        <f t="shared" si="18"/>
        <v>-5300240031.6400003</v>
      </c>
      <c r="AM86" s="122">
        <f>SUM(AIRAG!X86+ALTANSHIREE!X86+DALANGARGALAN!X86+DELGEREH!X86+IHHET!X86+MANDAX!X86+ORGON!X86+SAIXANDULAAN!X86+ULAANBADRAX!X86+HATANBULAG!X86+HOBSGOL!X86+ERDENE!X86+SAINSHAND!CU86+'ZAMIIN UUD'!BQ86)</f>
        <v>11545937900</v>
      </c>
      <c r="AN86" s="122">
        <f>SUM(AIRAG!Y86+ALTANSHIREE!Y86+DALANGARGALAN!Y86+DELGEREH!Y86+IHHET!Y86+MANDAX!Y86+ORGON!Y86+SAIXANDULAAN!Y86+ULAANBADRAX!Y86+HATANBULAG!Y86+HOBSGOL!Y86+ERDENE!Y86+SAINSHAND!CV86+'ZAMIIN UUD'!BR86)</f>
        <v>7454649496.6800003</v>
      </c>
      <c r="AO86" s="122">
        <f>SUM(AIRAG!Z86+ALTANSHIREE!Z86+DALANGARGALAN!Z86+DELGEREH!Z86+IHHET!Z86+MANDAX!Z86+ORGON!Z86+SAIXANDULAAN!Z86+ULAANBADRAX!Z86+HATANBULAG!Z86+HOBSGOL!Z86+ERDENE!Z86+SAINSHAND!CW86+'ZAMIIN UUD'!BS86)</f>
        <v>-4091288403.3200002</v>
      </c>
      <c r="AP86" s="170">
        <f t="shared" si="19"/>
        <v>11545937900</v>
      </c>
      <c r="AQ86" s="170">
        <f t="shared" si="20"/>
        <v>7454649496.6800003</v>
      </c>
      <c r="AR86" s="170">
        <f t="shared" si="21"/>
        <v>-4091288403.3200002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7800000000</v>
      </c>
      <c r="AW86" s="122">
        <f>SUM(AIRAG!AH86+ALTANSHIREE!AH86+DALANGARGALAN!AH86+DELGEREH!AH86+IHHET!AH86+MANDAX!AH86+ORGON!AH86+SAIXANDULAAN!AH86+ULAANBADRAX!AH86+HATANBULAG!AH86+HOBSGOL!AH86+ERDENE!AH86+SAINSHAND!DE86+'ZAMIIN UUD'!CA86)</f>
        <v>8051000000</v>
      </c>
      <c r="AX86" s="122">
        <f>SUM(AIRAG!AI86+ALTANSHIREE!AI86+DALANGARGALAN!AI86+DELGEREH!AI86+IHHET!AI86+MANDAX!AI86+ORGON!AI86+SAIXANDULAAN!AI86+ULAANBADRAX!AI86+HATANBULAG!AI86+HOBSGOL!AI86+ERDENE!AI86+SAINSHAND!DF86+'ZAMIIN UUD'!CB86)</f>
        <v>251000000</v>
      </c>
      <c r="AY86" s="170">
        <f t="shared" si="22"/>
        <v>7800000000</v>
      </c>
      <c r="AZ86" s="170">
        <f t="shared" si="23"/>
        <v>8051000000</v>
      </c>
      <c r="BA86" s="170">
        <f t="shared" si="24"/>
        <v>251000000</v>
      </c>
      <c r="BB86" s="170">
        <f t="shared" si="25"/>
        <v>59596256600</v>
      </c>
      <c r="BC86" s="170">
        <f t="shared" si="26"/>
        <v>50384034165.040001</v>
      </c>
      <c r="BD86" s="170">
        <f t="shared" si="27"/>
        <v>-9140528434.960001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0">
        <f t="shared" si="16"/>
        <v>73</v>
      </c>
      <c r="AK87" s="170">
        <f t="shared" si="17"/>
        <v>73</v>
      </c>
      <c r="AL87" s="170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0">
        <f t="shared" si="19"/>
        <v>0</v>
      </c>
      <c r="AQ87" s="170">
        <f t="shared" si="20"/>
        <v>0</v>
      </c>
      <c r="AR87" s="170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0">
        <f t="shared" si="22"/>
        <v>0</v>
      </c>
      <c r="AZ87" s="170">
        <f t="shared" si="23"/>
        <v>0</v>
      </c>
      <c r="BA87" s="170">
        <f t="shared" si="24"/>
        <v>0</v>
      </c>
      <c r="BB87" s="170">
        <f t="shared" si="25"/>
        <v>73</v>
      </c>
      <c r="BC87" s="170">
        <f t="shared" si="26"/>
        <v>73</v>
      </c>
      <c r="BD87" s="170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2453206779.6999998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38" activePane="bottomRight" state="frozen"/>
      <selection pane="topRight" activeCell="L1" sqref="L1"/>
      <selection pane="bottomLeft" activeCell="A14" sqref="A14"/>
      <selection pane="bottomRight" activeCell="R12" sqref="R12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194" customWidth="1"/>
    <col min="15" max="15" width="8.5703125" style="194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77"/>
      <c r="D3" s="177"/>
      <c r="E3" s="110"/>
      <c r="F3" s="178"/>
      <c r="G3" s="178"/>
      <c r="H3" s="178"/>
      <c r="I3" s="178"/>
      <c r="J3" s="178"/>
      <c r="K3" s="178"/>
    </row>
    <row r="4" spans="1:19" ht="12.75" customHeight="1">
      <c r="A4" s="537" t="s">
        <v>313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19" ht="12.7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</row>
    <row r="7" spans="1:19" ht="10.5" customHeight="1">
      <c r="A7" s="538" t="s">
        <v>83</v>
      </c>
      <c r="B7" s="247" t="s">
        <v>80</v>
      </c>
      <c r="C7" s="541" t="s">
        <v>155</v>
      </c>
      <c r="D7" s="541"/>
      <c r="E7" s="541"/>
      <c r="F7" s="541" t="s">
        <v>162</v>
      </c>
      <c r="G7" s="541"/>
      <c r="H7" s="541"/>
      <c r="I7" s="541" t="s">
        <v>163</v>
      </c>
      <c r="J7" s="541"/>
      <c r="K7" s="541"/>
      <c r="L7" s="536" t="s">
        <v>3</v>
      </c>
      <c r="M7" s="536"/>
      <c r="N7" s="536"/>
      <c r="O7" s="536"/>
      <c r="P7" s="34"/>
      <c r="Q7" s="34"/>
    </row>
    <row r="8" spans="1:19">
      <c r="A8" s="538"/>
      <c r="B8" s="249" t="s">
        <v>79</v>
      </c>
      <c r="C8" s="250" t="s">
        <v>114</v>
      </c>
      <c r="D8" s="250" t="s">
        <v>115</v>
      </c>
      <c r="E8" s="250" t="s">
        <v>116</v>
      </c>
      <c r="F8" s="250" t="s">
        <v>114</v>
      </c>
      <c r="G8" s="250" t="s">
        <v>115</v>
      </c>
      <c r="H8" s="250" t="s">
        <v>116</v>
      </c>
      <c r="I8" s="250" t="s">
        <v>114</v>
      </c>
      <c r="J8" s="250" t="s">
        <v>115</v>
      </c>
      <c r="K8" s="250" t="s">
        <v>116</v>
      </c>
      <c r="L8" s="264" t="s">
        <v>114</v>
      </c>
      <c r="M8" s="264" t="s">
        <v>115</v>
      </c>
      <c r="N8" s="264" t="s">
        <v>116</v>
      </c>
      <c r="O8" s="264" t="s">
        <v>183</v>
      </c>
      <c r="P8" s="34"/>
      <c r="Q8" s="34"/>
    </row>
    <row r="9" spans="1:19">
      <c r="A9" s="539" t="s">
        <v>122</v>
      </c>
      <c r="B9" s="540"/>
      <c r="C9" s="251">
        <f>SUM(Sheet9!C7)</f>
        <v>0</v>
      </c>
      <c r="D9" s="251">
        <f>SUM(Sheet9!D7)</f>
        <v>5154562464.0499992</v>
      </c>
      <c r="E9" s="251">
        <f>SUM(Sheet9!E7)</f>
        <v>5149181550.7099991</v>
      </c>
      <c r="F9" s="251">
        <f>SUM(онхс!C7)</f>
        <v>0</v>
      </c>
      <c r="G9" s="251">
        <f>SUM(онхс!D7)</f>
        <v>16709893650.83</v>
      </c>
      <c r="H9" s="251">
        <f>SUM(онхс!E7)</f>
        <v>0</v>
      </c>
      <c r="I9" s="251">
        <f>SUM(Sheet11!C7)</f>
        <v>0</v>
      </c>
      <c r="J9" s="251">
        <f>SUM(Sheet11!D7)</f>
        <v>3079291438.6300001</v>
      </c>
      <c r="K9" s="251">
        <f>SUM(Sheet11!E7)</f>
        <v>345968705.37</v>
      </c>
      <c r="L9" s="265">
        <f t="shared" ref="L9:N13" si="0">SUM(C9+F9+I9)</f>
        <v>0</v>
      </c>
      <c r="M9" s="265">
        <f>SUM(D9+G9+J9)</f>
        <v>24943747553.509998</v>
      </c>
      <c r="N9" s="265"/>
      <c r="O9" s="266"/>
    </row>
    <row r="10" spans="1:19" ht="10.5" customHeight="1">
      <c r="A10" s="254">
        <v>1</v>
      </c>
      <c r="B10" s="255" t="s">
        <v>4</v>
      </c>
      <c r="C10" s="256">
        <f>SUM(Sheet9!C8)</f>
        <v>98885111500</v>
      </c>
      <c r="D10" s="256">
        <f>SUM(Sheet9!D8)</f>
        <v>63081097236</v>
      </c>
      <c r="E10" s="256">
        <f>SUM(Sheet9!E8)</f>
        <v>-35804014264.000008</v>
      </c>
      <c r="F10" s="256">
        <f>SUM(онхс!C8)</f>
        <v>49081581000</v>
      </c>
      <c r="G10" s="256">
        <f>SUM(онхс!D8)</f>
        <v>12369756786.299999</v>
      </c>
      <c r="H10" s="256">
        <f>SUM(онхс!E8)</f>
        <v>-36711824213.699997</v>
      </c>
      <c r="I10" s="256">
        <f>SUM(Sheet11!C8)</f>
        <v>11094405800</v>
      </c>
      <c r="J10" s="256">
        <f>SUM(Sheet11!D8)</f>
        <v>8770880357</v>
      </c>
      <c r="K10" s="256">
        <f>SUM(Sheet11!E8)</f>
        <v>-2323525443</v>
      </c>
      <c r="L10" s="267">
        <f>SUM(C10+F10+I10)</f>
        <v>159061098300</v>
      </c>
      <c r="M10" s="267">
        <f t="shared" si="0"/>
        <v>84221734379.300003</v>
      </c>
      <c r="N10" s="267">
        <f t="shared" si="0"/>
        <v>-74839363920.700012</v>
      </c>
      <c r="O10" s="268">
        <f>M10/L10*100</f>
        <v>52.949297646903027</v>
      </c>
      <c r="P10" s="34"/>
      <c r="Q10" s="34"/>
      <c r="R10" s="34"/>
      <c r="S10" s="34"/>
    </row>
    <row r="11" spans="1:19" ht="10.5" customHeight="1">
      <c r="A11" s="254">
        <v>2</v>
      </c>
      <c r="B11" s="255" t="s">
        <v>5</v>
      </c>
      <c r="C11" s="256">
        <f>SUM(Sheet9!C9)</f>
        <v>61006226200</v>
      </c>
      <c r="D11" s="256">
        <f>SUM(Sheet9!D9)</f>
        <v>45116732639</v>
      </c>
      <c r="E11" s="256">
        <f>SUM(Sheet9!E9)</f>
        <v>-15889493560.999998</v>
      </c>
      <c r="F11" s="256">
        <f>SUM(онхс!C9)</f>
        <v>36351298300</v>
      </c>
      <c r="G11" s="256">
        <f>SUM(онхс!D9)</f>
        <v>5671814972.3000002</v>
      </c>
      <c r="H11" s="256">
        <f>SUM(онхс!E9)</f>
        <v>-30679483327.700001</v>
      </c>
      <c r="I11" s="256">
        <f>SUM(Sheet11!C9)</f>
        <v>11094405800</v>
      </c>
      <c r="J11" s="256">
        <f>SUM(Sheet11!D9)</f>
        <v>8770880357</v>
      </c>
      <c r="K11" s="256">
        <f>SUM(Sheet11!E9)</f>
        <v>-2323525443</v>
      </c>
      <c r="L11" s="267">
        <f t="shared" si="0"/>
        <v>108451930300</v>
      </c>
      <c r="M11" s="267">
        <f>SUM(D11+G11+J11)</f>
        <v>59559427968.300003</v>
      </c>
      <c r="N11" s="267">
        <f t="shared" ref="N11" si="1">SUM(E11+H11+K11+N63)</f>
        <v>-48892502331.699997</v>
      </c>
      <c r="O11" s="268">
        <f t="shared" ref="O11:O13" si="2">M11/L11*100</f>
        <v>54.917812715316884</v>
      </c>
    </row>
    <row r="12" spans="1:19" ht="10.5" customHeight="1">
      <c r="A12" s="254">
        <v>3</v>
      </c>
      <c r="B12" s="255" t="s">
        <v>6</v>
      </c>
      <c r="C12" s="256">
        <f>SUM(Sheet9!C10)</f>
        <v>52313403600</v>
      </c>
      <c r="D12" s="256">
        <f>SUM(Sheet9!D10)</f>
        <v>43473105333.660004</v>
      </c>
      <c r="E12" s="256">
        <f>SUM(Sheet9!E10)</f>
        <v>-8840298266.3399982</v>
      </c>
      <c r="F12" s="256">
        <f>SUM(онхс!C10)</f>
        <v>0</v>
      </c>
      <c r="G12" s="256">
        <f>SUM(онхс!D10)</f>
        <v>0</v>
      </c>
      <c r="H12" s="256">
        <f>SUM(онхс!E10)</f>
        <v>0</v>
      </c>
      <c r="I12" s="256">
        <f>SUM(Sheet11!C10)</f>
        <v>3294405800</v>
      </c>
      <c r="J12" s="256">
        <f>SUM(Sheet11!D10)</f>
        <v>970880357</v>
      </c>
      <c r="K12" s="256">
        <f>SUM(Sheet11!E10)</f>
        <v>-2323525443</v>
      </c>
      <c r="L12" s="267">
        <f t="shared" si="0"/>
        <v>55607809400</v>
      </c>
      <c r="M12" s="267">
        <f t="shared" ref="M12:M77" si="3">SUM(D12+G12+J12)</f>
        <v>44443985690.660004</v>
      </c>
      <c r="N12" s="267">
        <f t="shared" ref="N12:N77" si="4">SUM(E12+H12+K12)</f>
        <v>-11163823709.339998</v>
      </c>
      <c r="O12" s="268">
        <f t="shared" si="2"/>
        <v>79.924000190268245</v>
      </c>
      <c r="Q12" s="34"/>
    </row>
    <row r="13" spans="1:19" ht="10.5" customHeight="1">
      <c r="A13" s="254">
        <v>4</v>
      </c>
      <c r="B13" s="255" t="s">
        <v>7</v>
      </c>
      <c r="C13" s="256">
        <f>SUM(Sheet9!C11)</f>
        <v>22162192400</v>
      </c>
      <c r="D13" s="256">
        <f>SUM(Sheet9!D11)</f>
        <v>20032808317.970001</v>
      </c>
      <c r="E13" s="256">
        <f>SUM(Sheet9!E11)</f>
        <v>-2129384082.0299997</v>
      </c>
      <c r="F13" s="256">
        <f>SUM(онхс!C11)</f>
        <v>0</v>
      </c>
      <c r="G13" s="256">
        <f>SUM(онхс!D11)</f>
        <v>0</v>
      </c>
      <c r="H13" s="256">
        <f>SUM(онхс!E11)</f>
        <v>0</v>
      </c>
      <c r="I13" s="256">
        <f>SUM(Sheet11!C11)</f>
        <v>0</v>
      </c>
      <c r="J13" s="256">
        <f>SUM(Sheet11!D11)</f>
        <v>0</v>
      </c>
      <c r="K13" s="256">
        <f>SUM(Sheet11!E11)</f>
        <v>0</v>
      </c>
      <c r="L13" s="267">
        <f t="shared" si="0"/>
        <v>22162192400</v>
      </c>
      <c r="M13" s="267">
        <f t="shared" si="3"/>
        <v>20032808317.970001</v>
      </c>
      <c r="N13" s="267">
        <f t="shared" si="4"/>
        <v>-2129384082.0299997</v>
      </c>
      <c r="O13" s="268">
        <f t="shared" si="2"/>
        <v>90.391816641615293</v>
      </c>
    </row>
    <row r="14" spans="1:19" ht="10.5" customHeight="1">
      <c r="A14" s="254">
        <v>5</v>
      </c>
      <c r="B14" s="258" t="s">
        <v>8</v>
      </c>
      <c r="C14" s="251">
        <f>SUM(Sheet9!C12)</f>
        <v>8893194100</v>
      </c>
      <c r="D14" s="251">
        <f>SUM(Sheet9!D12)</f>
        <v>8652688388.5</v>
      </c>
      <c r="E14" s="251">
        <f>SUM(Sheet9!E12)</f>
        <v>-404490221.38999981</v>
      </c>
      <c r="F14" s="251">
        <f>SUM(онхс!C12)</f>
        <v>0</v>
      </c>
      <c r="G14" s="251">
        <f>SUM(онхс!D12)</f>
        <v>0</v>
      </c>
      <c r="H14" s="251">
        <f>SUM(онхс!E12)</f>
        <v>0</v>
      </c>
      <c r="I14" s="251">
        <f>SUM(Sheet11!C12)</f>
        <v>0</v>
      </c>
      <c r="J14" s="251">
        <f>SUM(Sheet11!D12)</f>
        <v>0</v>
      </c>
      <c r="K14" s="251">
        <f>SUM(Sheet11!E12)</f>
        <v>0</v>
      </c>
      <c r="L14" s="265">
        <f t="shared" ref="L14:L77" si="5">SUM(C14+F14+I14)</f>
        <v>8893194100</v>
      </c>
      <c r="M14" s="265">
        <f t="shared" si="3"/>
        <v>8652688388.5</v>
      </c>
      <c r="N14" s="265">
        <f t="shared" si="4"/>
        <v>-404490221.38999981</v>
      </c>
      <c r="O14" s="266">
        <f t="shared" ref="O14:O77" si="6">M14/L14*100</f>
        <v>97.295620574614475</v>
      </c>
    </row>
    <row r="15" spans="1:19" ht="10.5" customHeight="1">
      <c r="A15" s="254">
        <v>6</v>
      </c>
      <c r="B15" s="258" t="s">
        <v>10</v>
      </c>
      <c r="C15" s="251">
        <f>SUM(Sheet9!C13)</f>
        <v>9659986300</v>
      </c>
      <c r="D15" s="251">
        <f>SUM(Sheet9!D13)</f>
        <v>8343583231.3000011</v>
      </c>
      <c r="E15" s="251">
        <f>SUM(Sheet9!E13)</f>
        <v>-1166443612.46</v>
      </c>
      <c r="F15" s="251">
        <f>SUM(онхс!C13)</f>
        <v>0</v>
      </c>
      <c r="G15" s="251">
        <f>SUM(онхс!D13)</f>
        <v>0</v>
      </c>
      <c r="H15" s="251">
        <f>SUM(онхс!E13)</f>
        <v>0</v>
      </c>
      <c r="I15" s="251">
        <f>SUM(Sheet11!C13)</f>
        <v>0</v>
      </c>
      <c r="J15" s="251">
        <f>SUM(Sheet11!D13)</f>
        <v>0</v>
      </c>
      <c r="K15" s="251">
        <f>SUM(Sheet11!E13)</f>
        <v>0</v>
      </c>
      <c r="L15" s="265">
        <f t="shared" si="5"/>
        <v>9659986300</v>
      </c>
      <c r="M15" s="265">
        <f t="shared" si="3"/>
        <v>8343583231.3000011</v>
      </c>
      <c r="N15" s="265">
        <f t="shared" si="4"/>
        <v>-1166443612.46</v>
      </c>
      <c r="O15" s="266">
        <f t="shared" si="6"/>
        <v>86.372619713756748</v>
      </c>
    </row>
    <row r="16" spans="1:19" ht="10.5" customHeight="1">
      <c r="A16" s="254">
        <v>7</v>
      </c>
      <c r="B16" s="258" t="s">
        <v>11</v>
      </c>
      <c r="C16" s="251">
        <f>SUM(Sheet9!C14)</f>
        <v>1423073400</v>
      </c>
      <c r="D16" s="251">
        <f>SUM(Sheet9!D14)</f>
        <v>1282220391.0699999</v>
      </c>
      <c r="E16" s="251">
        <f>SUM(Sheet9!E14)</f>
        <v>-191594516.69</v>
      </c>
      <c r="F16" s="251">
        <f>SUM(онхс!C14)</f>
        <v>0</v>
      </c>
      <c r="G16" s="251">
        <f>SUM(онхс!D14)</f>
        <v>0</v>
      </c>
      <c r="H16" s="251">
        <f>SUM(онхс!E14)</f>
        <v>0</v>
      </c>
      <c r="I16" s="251">
        <f>SUM(Sheet11!C14)</f>
        <v>0</v>
      </c>
      <c r="J16" s="251">
        <f>SUM(Sheet11!D14)</f>
        <v>0</v>
      </c>
      <c r="K16" s="251">
        <f>SUM(Sheet11!E14)</f>
        <v>0</v>
      </c>
      <c r="L16" s="265">
        <f>SUM(C16+F16+I16)</f>
        <v>1423073400</v>
      </c>
      <c r="M16" s="265">
        <f t="shared" si="3"/>
        <v>1282220391.0699999</v>
      </c>
      <c r="N16" s="265">
        <f t="shared" si="4"/>
        <v>-191594516.69</v>
      </c>
      <c r="O16" s="266">
        <f t="shared" si="6"/>
        <v>90.102196490356718</v>
      </c>
    </row>
    <row r="17" spans="1:17" ht="10.5" customHeight="1">
      <c r="A17" s="254">
        <v>8</v>
      </c>
      <c r="B17" s="258" t="s">
        <v>12</v>
      </c>
      <c r="C17" s="251">
        <f>SUM(Sheet9!C15)</f>
        <v>1166116200</v>
      </c>
      <c r="D17" s="251">
        <f>SUM(Sheet9!D15)</f>
        <v>830966733.32999992</v>
      </c>
      <c r="E17" s="251">
        <f>SUM(Sheet9!E15)</f>
        <v>-257741469.13999999</v>
      </c>
      <c r="F17" s="251">
        <f>SUM(онхс!C15)</f>
        <v>0</v>
      </c>
      <c r="G17" s="251">
        <f>SUM(онхс!D15)</f>
        <v>0</v>
      </c>
      <c r="H17" s="251">
        <f>SUM(онхс!E15)</f>
        <v>0</v>
      </c>
      <c r="I17" s="251">
        <f>SUM(Sheet11!C15)</f>
        <v>0</v>
      </c>
      <c r="J17" s="251">
        <f>SUM(Sheet11!D15)</f>
        <v>0</v>
      </c>
      <c r="K17" s="251">
        <f>SUM(Sheet11!E15)</f>
        <v>0</v>
      </c>
      <c r="L17" s="265">
        <f t="shared" si="5"/>
        <v>1166116200</v>
      </c>
      <c r="M17" s="265">
        <f t="shared" si="3"/>
        <v>830966733.32999992</v>
      </c>
      <c r="N17" s="265">
        <f t="shared" si="4"/>
        <v>-257741469.13999999</v>
      </c>
      <c r="O17" s="266">
        <f t="shared" si="6"/>
        <v>71.259342193342306</v>
      </c>
    </row>
    <row r="18" spans="1:17" ht="10.5" customHeight="1">
      <c r="A18" s="254">
        <v>9</v>
      </c>
      <c r="B18" s="258" t="s">
        <v>9</v>
      </c>
      <c r="C18" s="251">
        <f>SUM(Sheet9!C16)</f>
        <v>1019822400</v>
      </c>
      <c r="D18" s="251">
        <f>SUM(Sheet9!D16)</f>
        <v>923349573.76999998</v>
      </c>
      <c r="E18" s="251">
        <f>SUM(Sheet9!E16)</f>
        <v>-96472826.229999989</v>
      </c>
      <c r="F18" s="251">
        <f>SUM(онхс!C16)</f>
        <v>0</v>
      </c>
      <c r="G18" s="251">
        <f>SUM(онхс!D16)</f>
        <v>0</v>
      </c>
      <c r="H18" s="251">
        <f>SUM(онхс!E16)</f>
        <v>0</v>
      </c>
      <c r="I18" s="251">
        <f>SUM(Sheet11!C16)</f>
        <v>0</v>
      </c>
      <c r="J18" s="251">
        <f>SUM(Sheet11!D16)</f>
        <v>0</v>
      </c>
      <c r="K18" s="251">
        <f>SUM(Sheet11!E16)</f>
        <v>0</v>
      </c>
      <c r="L18" s="265">
        <f t="shared" si="5"/>
        <v>1019822400</v>
      </c>
      <c r="M18" s="265">
        <f t="shared" si="3"/>
        <v>923349573.76999998</v>
      </c>
      <c r="N18" s="265">
        <f t="shared" si="4"/>
        <v>-96472826.229999989</v>
      </c>
      <c r="O18" s="266">
        <f t="shared" si="6"/>
        <v>90.540232668943148</v>
      </c>
      <c r="Q18" s="34"/>
    </row>
    <row r="19" spans="1:17" ht="10.5" customHeight="1">
      <c r="A19" s="254">
        <v>10</v>
      </c>
      <c r="B19" s="255" t="s">
        <v>16</v>
      </c>
      <c r="C19" s="256">
        <f>SUM(Sheet9!C17)</f>
        <v>2857685600</v>
      </c>
      <c r="D19" s="256">
        <f>SUM(Sheet9!D17)</f>
        <v>2427714066.8200002</v>
      </c>
      <c r="E19" s="256">
        <f>SUM(Sheet9!E17)</f>
        <v>-423100067.14999998</v>
      </c>
      <c r="F19" s="256">
        <f>SUM(онхс!C17)</f>
        <v>0</v>
      </c>
      <c r="G19" s="256">
        <f>SUM(онхс!D17)</f>
        <v>0</v>
      </c>
      <c r="H19" s="256">
        <f>SUM(онхс!E17)</f>
        <v>0</v>
      </c>
      <c r="I19" s="256">
        <f>SUM(Sheet11!C17)</f>
        <v>0</v>
      </c>
      <c r="J19" s="256">
        <f>SUM(Sheet11!D17)</f>
        <v>0</v>
      </c>
      <c r="K19" s="256">
        <f>SUM(Sheet11!E17)</f>
        <v>0</v>
      </c>
      <c r="L19" s="267">
        <f t="shared" si="5"/>
        <v>2857685600</v>
      </c>
      <c r="M19" s="267">
        <f t="shared" si="3"/>
        <v>2427714066.8200002</v>
      </c>
      <c r="N19" s="267">
        <f t="shared" si="4"/>
        <v>-423100067.14999998</v>
      </c>
      <c r="O19" s="268">
        <f t="shared" si="6"/>
        <v>84.953854504498324</v>
      </c>
    </row>
    <row r="20" spans="1:17" ht="9.75" customHeight="1">
      <c r="A20" s="254">
        <v>11</v>
      </c>
      <c r="B20" s="258" t="s">
        <v>13</v>
      </c>
      <c r="C20" s="251">
        <f>SUM(Sheet9!C18)</f>
        <v>1936704800</v>
      </c>
      <c r="D20" s="251">
        <f>SUM(Sheet9!D18)</f>
        <v>1657175993.6900001</v>
      </c>
      <c r="E20" s="251">
        <f>SUM(Sheet9!E18)</f>
        <v>-264451220.83000004</v>
      </c>
      <c r="F20" s="251">
        <f>SUM(онхс!C18)</f>
        <v>0</v>
      </c>
      <c r="G20" s="251">
        <f>SUM(онхс!D18)</f>
        <v>0</v>
      </c>
      <c r="H20" s="251">
        <f>SUM(онхс!E18)</f>
        <v>0</v>
      </c>
      <c r="I20" s="251">
        <f>SUM(Sheet11!C18)</f>
        <v>0</v>
      </c>
      <c r="J20" s="251">
        <f>SUM(Sheet11!D18)</f>
        <v>0</v>
      </c>
      <c r="K20" s="251">
        <f>SUM(Sheet11!E18)</f>
        <v>0</v>
      </c>
      <c r="L20" s="265">
        <f t="shared" si="5"/>
        <v>1936704800</v>
      </c>
      <c r="M20" s="265">
        <f t="shared" si="3"/>
        <v>1657175993.6900001</v>
      </c>
      <c r="N20" s="265">
        <f t="shared" si="4"/>
        <v>-264451220.83000004</v>
      </c>
      <c r="O20" s="266">
        <f t="shared" si="6"/>
        <v>85.566783006372475</v>
      </c>
    </row>
    <row r="21" spans="1:17" ht="9.75" customHeight="1">
      <c r="A21" s="254">
        <v>12</v>
      </c>
      <c r="B21" s="258" t="s">
        <v>14</v>
      </c>
      <c r="C21" s="251">
        <f>SUM(Sheet9!C19)</f>
        <v>229033100</v>
      </c>
      <c r="D21" s="251">
        <f>SUM(Sheet9!D19)</f>
        <v>194218731.88000003</v>
      </c>
      <c r="E21" s="251">
        <f>SUM(Sheet9!E19)</f>
        <v>-33107756.899999999</v>
      </c>
      <c r="F21" s="251">
        <f>SUM(онхс!C19)</f>
        <v>0</v>
      </c>
      <c r="G21" s="251">
        <f>SUM(онхс!D19)</f>
        <v>0</v>
      </c>
      <c r="H21" s="251">
        <f>SUM(онхс!E19)</f>
        <v>0</v>
      </c>
      <c r="I21" s="251">
        <f>SUM(Sheet11!C19)</f>
        <v>0</v>
      </c>
      <c r="J21" s="251">
        <f>SUM(Sheet11!D19)</f>
        <v>0</v>
      </c>
      <c r="K21" s="251">
        <f>SUM(Sheet11!E19)</f>
        <v>0</v>
      </c>
      <c r="L21" s="265">
        <f t="shared" si="5"/>
        <v>229033100</v>
      </c>
      <c r="M21" s="265">
        <f t="shared" si="3"/>
        <v>194218731.88000003</v>
      </c>
      <c r="N21" s="265">
        <f t="shared" si="4"/>
        <v>-33107756.899999999</v>
      </c>
      <c r="O21" s="266">
        <f t="shared" si="6"/>
        <v>84.799416276512005</v>
      </c>
    </row>
    <row r="22" spans="1:17" ht="9.75" customHeight="1">
      <c r="A22" s="254">
        <v>13</v>
      </c>
      <c r="B22" s="258" t="s">
        <v>15</v>
      </c>
      <c r="C22" s="251">
        <f>SUM(Sheet9!C20)</f>
        <v>126512900</v>
      </c>
      <c r="D22" s="251">
        <f>SUM(Sheet9!D20)</f>
        <v>113265866.40000001</v>
      </c>
      <c r="E22" s="251">
        <f>SUM(Sheet9!E20)</f>
        <v>-13288992.5</v>
      </c>
      <c r="F22" s="251">
        <f>SUM(онхс!C20)</f>
        <v>0</v>
      </c>
      <c r="G22" s="251">
        <f>SUM(онхс!D20)</f>
        <v>0</v>
      </c>
      <c r="H22" s="251">
        <f>SUM(онхс!E20)</f>
        <v>0</v>
      </c>
      <c r="I22" s="251">
        <f>SUM(Sheet11!C20)</f>
        <v>0</v>
      </c>
      <c r="J22" s="251">
        <f>SUM(Sheet11!D20)</f>
        <v>0</v>
      </c>
      <c r="K22" s="251">
        <f>SUM(Sheet11!E20)</f>
        <v>0</v>
      </c>
      <c r="L22" s="265">
        <f t="shared" si="5"/>
        <v>126512900</v>
      </c>
      <c r="M22" s="265">
        <f t="shared" si="3"/>
        <v>113265866.40000001</v>
      </c>
      <c r="N22" s="265">
        <f t="shared" si="4"/>
        <v>-13288992.5</v>
      </c>
      <c r="O22" s="266">
        <f t="shared" si="6"/>
        <v>89.529104462865064</v>
      </c>
    </row>
    <row r="23" spans="1:17" ht="9.75" customHeight="1">
      <c r="A23" s="254">
        <v>14</v>
      </c>
      <c r="B23" s="258" t="s">
        <v>17</v>
      </c>
      <c r="C23" s="251">
        <f>SUM(Sheet9!C21)</f>
        <v>105545700</v>
      </c>
      <c r="D23" s="251">
        <f>SUM(Sheet9!D21)</f>
        <v>81916829.150000006</v>
      </c>
      <c r="E23" s="251">
        <f>SUM(Sheet9!E21)</f>
        <v>-21895672.989999998</v>
      </c>
      <c r="F23" s="251">
        <f>SUM(онхс!C21)</f>
        <v>0</v>
      </c>
      <c r="G23" s="251">
        <f>SUM(онхс!D21)</f>
        <v>0</v>
      </c>
      <c r="H23" s="251">
        <f>SUM(онхс!E21)</f>
        <v>0</v>
      </c>
      <c r="I23" s="251">
        <f>SUM(Sheet11!C21)</f>
        <v>0</v>
      </c>
      <c r="J23" s="251">
        <f>SUM(Sheet11!D21)</f>
        <v>0</v>
      </c>
      <c r="K23" s="251">
        <f>SUM(Sheet11!E21)</f>
        <v>0</v>
      </c>
      <c r="L23" s="265">
        <f t="shared" si="5"/>
        <v>105545700</v>
      </c>
      <c r="M23" s="265">
        <f t="shared" si="3"/>
        <v>81916829.150000006</v>
      </c>
      <c r="N23" s="265">
        <f t="shared" si="4"/>
        <v>-21895672.989999998</v>
      </c>
      <c r="O23" s="266">
        <f t="shared" si="6"/>
        <v>77.612663661333443</v>
      </c>
    </row>
    <row r="24" spans="1:17" ht="9.75" customHeight="1">
      <c r="A24" s="254">
        <v>15</v>
      </c>
      <c r="B24" s="258" t="s">
        <v>18</v>
      </c>
      <c r="C24" s="251">
        <f>SUM(Sheet9!C22)</f>
        <v>459889100</v>
      </c>
      <c r="D24" s="251">
        <f>SUM(Sheet9!D22)</f>
        <v>381136645.70000005</v>
      </c>
      <c r="E24" s="251">
        <f>SUM(Sheet9!E22)</f>
        <v>-75211836.439999998</v>
      </c>
      <c r="F24" s="251">
        <f>SUM(онхс!C22)</f>
        <v>0</v>
      </c>
      <c r="G24" s="251">
        <f>SUM(онхс!D22)</f>
        <v>0</v>
      </c>
      <c r="H24" s="251">
        <f>SUM(онхс!E22)</f>
        <v>0</v>
      </c>
      <c r="I24" s="251">
        <f>SUM(Sheet11!C22)</f>
        <v>0</v>
      </c>
      <c r="J24" s="251">
        <f>SUM(Sheet11!D22)</f>
        <v>0</v>
      </c>
      <c r="K24" s="251">
        <f>SUM(Sheet11!E22)</f>
        <v>0</v>
      </c>
      <c r="L24" s="265">
        <f t="shared" si="5"/>
        <v>459889100</v>
      </c>
      <c r="M24" s="265">
        <f t="shared" si="3"/>
        <v>381136645.70000005</v>
      </c>
      <c r="N24" s="265">
        <f t="shared" si="4"/>
        <v>-75211836.439999998</v>
      </c>
      <c r="O24" s="266">
        <f t="shared" si="6"/>
        <v>82.875772811314746</v>
      </c>
    </row>
    <row r="25" spans="1:17" ht="10.5" customHeight="1">
      <c r="A25" s="254">
        <v>16</v>
      </c>
      <c r="B25" s="255" t="s">
        <v>34</v>
      </c>
      <c r="C25" s="256">
        <f>SUM(Sheet9!C23)</f>
        <v>9027885300</v>
      </c>
      <c r="D25" s="256">
        <f>SUM(Sheet9!D23)</f>
        <v>7836968425.0700006</v>
      </c>
      <c r="E25" s="256">
        <f>SUM(Sheet9!E23)</f>
        <v>-1165501332.4300001</v>
      </c>
      <c r="F25" s="256">
        <f>SUM(онхс!C23)</f>
        <v>0</v>
      </c>
      <c r="G25" s="256">
        <f>SUM(онхс!D23)</f>
        <v>0</v>
      </c>
      <c r="H25" s="256">
        <f>SUM(онхс!E23)</f>
        <v>0</v>
      </c>
      <c r="I25" s="256">
        <f>SUM(Sheet11!C23)</f>
        <v>0</v>
      </c>
      <c r="J25" s="256">
        <f>SUM(Sheet11!D23)</f>
        <v>0</v>
      </c>
      <c r="K25" s="256">
        <f>SUM(Sheet11!E23)</f>
        <v>0</v>
      </c>
      <c r="L25" s="267">
        <f t="shared" si="5"/>
        <v>9027885300</v>
      </c>
      <c r="M25" s="267">
        <f t="shared" si="3"/>
        <v>7836968425.0700006</v>
      </c>
      <c r="N25" s="267">
        <f t="shared" si="4"/>
        <v>-1165501332.4300001</v>
      </c>
      <c r="O25" s="268">
        <f t="shared" si="6"/>
        <v>86.808462498631883</v>
      </c>
    </row>
    <row r="26" spans="1:17" ht="10.5" customHeight="1">
      <c r="A26" s="254">
        <v>17</v>
      </c>
      <c r="B26" s="260" t="s">
        <v>19</v>
      </c>
      <c r="C26" s="251">
        <f>SUM(Sheet9!C24)</f>
        <v>1428233200</v>
      </c>
      <c r="D26" s="251">
        <f>SUM(Sheet9!D24)</f>
        <v>1134487504.8499999</v>
      </c>
      <c r="E26" s="251">
        <f>SUM(Sheet9!E24)</f>
        <v>-271745896</v>
      </c>
      <c r="F26" s="251">
        <f>SUM(онхс!C24)</f>
        <v>0</v>
      </c>
      <c r="G26" s="251">
        <f>SUM(онхс!D24)</f>
        <v>0</v>
      </c>
      <c r="H26" s="251">
        <f>SUM(онхс!E24)</f>
        <v>0</v>
      </c>
      <c r="I26" s="251">
        <f>SUM(Sheet11!C24)</f>
        <v>0</v>
      </c>
      <c r="J26" s="251">
        <f>SUM(Sheet11!D24)</f>
        <v>0</v>
      </c>
      <c r="K26" s="251">
        <f>SUM(Sheet11!E24)</f>
        <v>0</v>
      </c>
      <c r="L26" s="265">
        <f t="shared" si="5"/>
        <v>1428233200</v>
      </c>
      <c r="M26" s="265">
        <f t="shared" si="3"/>
        <v>1134487504.8499999</v>
      </c>
      <c r="N26" s="265">
        <f t="shared" si="4"/>
        <v>-271745896</v>
      </c>
      <c r="O26" s="266">
        <f t="shared" si="6"/>
        <v>79.432931880452003</v>
      </c>
    </row>
    <row r="27" spans="1:17" ht="10.5" customHeight="1">
      <c r="A27" s="254">
        <v>18</v>
      </c>
      <c r="B27" s="260" t="s">
        <v>20</v>
      </c>
      <c r="C27" s="251">
        <f>SUM(Sheet9!C25)</f>
        <v>6650682400</v>
      </c>
      <c r="D27" s="251">
        <f>SUM(Sheet9!D25)</f>
        <v>5922226447.1599998</v>
      </c>
      <c r="E27" s="251">
        <f>SUM(Sheet9!E25)</f>
        <v>-655512256.28000009</v>
      </c>
      <c r="F27" s="251">
        <f>SUM(онхс!C25)</f>
        <v>0</v>
      </c>
      <c r="G27" s="251">
        <f>SUM(онхс!D25)</f>
        <v>0</v>
      </c>
      <c r="H27" s="251">
        <f>SUM(онхс!E25)</f>
        <v>0</v>
      </c>
      <c r="I27" s="251">
        <f>SUM(Sheet11!C25)</f>
        <v>0</v>
      </c>
      <c r="J27" s="251">
        <f>SUM(Sheet11!D25)</f>
        <v>0</v>
      </c>
      <c r="K27" s="251">
        <f>SUM(Sheet11!E25)</f>
        <v>0</v>
      </c>
      <c r="L27" s="265">
        <f t="shared" si="5"/>
        <v>6650682400</v>
      </c>
      <c r="M27" s="265">
        <f t="shared" si="3"/>
        <v>5922226447.1599998</v>
      </c>
      <c r="N27" s="265">
        <f t="shared" si="4"/>
        <v>-655512256.28000009</v>
      </c>
      <c r="O27" s="266">
        <f t="shared" si="6"/>
        <v>89.046899114593117</v>
      </c>
    </row>
    <row r="28" spans="1:17" ht="10.5" customHeight="1">
      <c r="A28" s="254">
        <v>19</v>
      </c>
      <c r="B28" s="260" t="s">
        <v>21</v>
      </c>
      <c r="C28" s="251">
        <f>SUM(Sheet9!C26)</f>
        <v>877672000</v>
      </c>
      <c r="D28" s="251">
        <f>SUM(Sheet9!D26)</f>
        <v>711299463.06000006</v>
      </c>
      <c r="E28" s="251">
        <f>SUM(Sheet9!E26)</f>
        <v>-84544882.090000004</v>
      </c>
      <c r="F28" s="251">
        <f>SUM(онхс!C26)</f>
        <v>0</v>
      </c>
      <c r="G28" s="251">
        <f>SUM(онхс!D26)</f>
        <v>0</v>
      </c>
      <c r="H28" s="251">
        <f>SUM(онхс!E26)</f>
        <v>0</v>
      </c>
      <c r="I28" s="251">
        <f>SUM(Sheet11!C26)</f>
        <v>0</v>
      </c>
      <c r="J28" s="251">
        <f>SUM(Sheet11!D26)</f>
        <v>0</v>
      </c>
      <c r="K28" s="251">
        <f>SUM(Sheet11!E26)</f>
        <v>0</v>
      </c>
      <c r="L28" s="265">
        <f t="shared" si="5"/>
        <v>877672000</v>
      </c>
      <c r="M28" s="265">
        <f t="shared" si="3"/>
        <v>711299463.06000006</v>
      </c>
      <c r="N28" s="265">
        <f t="shared" si="4"/>
        <v>-84544882.090000004</v>
      </c>
      <c r="O28" s="266">
        <f t="shared" si="6"/>
        <v>81.043882345568747</v>
      </c>
    </row>
    <row r="29" spans="1:17" ht="10.5" customHeight="1">
      <c r="A29" s="254">
        <v>20</v>
      </c>
      <c r="B29" s="260" t="s">
        <v>73</v>
      </c>
      <c r="C29" s="251">
        <f>SUM(Sheet9!C27)</f>
        <v>71297700</v>
      </c>
      <c r="D29" s="251">
        <f>SUM(Sheet9!D27)</f>
        <v>68955010</v>
      </c>
      <c r="E29" s="251">
        <f>SUM(Sheet9!E27)</f>
        <v>-2342690</v>
      </c>
      <c r="F29" s="251">
        <f>SUM(онхс!C27)</f>
        <v>0</v>
      </c>
      <c r="G29" s="251">
        <f>SUM(онхс!D27)</f>
        <v>0</v>
      </c>
      <c r="H29" s="251">
        <f>SUM(онхс!E27)</f>
        <v>0</v>
      </c>
      <c r="I29" s="251">
        <f>SUM(Sheet11!C27)</f>
        <v>0</v>
      </c>
      <c r="J29" s="251">
        <f>SUM(Sheet11!D27)</f>
        <v>0</v>
      </c>
      <c r="K29" s="251">
        <f>SUM(Sheet11!E27)</f>
        <v>0</v>
      </c>
      <c r="L29" s="265">
        <f t="shared" si="5"/>
        <v>71297700</v>
      </c>
      <c r="M29" s="265">
        <f t="shared" si="3"/>
        <v>68955010</v>
      </c>
      <c r="N29" s="265">
        <f t="shared" si="4"/>
        <v>-2342690</v>
      </c>
      <c r="O29" s="266">
        <f t="shared" si="6"/>
        <v>96.71421378249228</v>
      </c>
    </row>
    <row r="30" spans="1:17" ht="10.5" customHeight="1">
      <c r="A30" s="254">
        <v>21</v>
      </c>
      <c r="B30" s="255" t="s">
        <v>35</v>
      </c>
      <c r="C30" s="256">
        <f>SUM(Sheet9!C28)</f>
        <v>1049838900</v>
      </c>
      <c r="D30" s="256">
        <f>SUM(Sheet9!D28)</f>
        <v>814680445.47000003</v>
      </c>
      <c r="E30" s="256">
        <f>SUM(Sheet9!E28)</f>
        <v>-207012268.53</v>
      </c>
      <c r="F30" s="256">
        <f>SUM(онхс!C28)</f>
        <v>0</v>
      </c>
      <c r="G30" s="256">
        <f>SUM(онхс!D28)</f>
        <v>0</v>
      </c>
      <c r="H30" s="256">
        <f>SUM(онхс!E28)</f>
        <v>0</v>
      </c>
      <c r="I30" s="256">
        <f>SUM(Sheet11!C28)</f>
        <v>0</v>
      </c>
      <c r="J30" s="256">
        <f>SUM(Sheet11!D28)</f>
        <v>0</v>
      </c>
      <c r="K30" s="256">
        <f>SUM(Sheet11!E28)</f>
        <v>0</v>
      </c>
      <c r="L30" s="267">
        <f t="shared" si="5"/>
        <v>1049838900</v>
      </c>
      <c r="M30" s="267">
        <f t="shared" si="3"/>
        <v>814680445.47000003</v>
      </c>
      <c r="N30" s="267">
        <f t="shared" si="4"/>
        <v>-207012268.53</v>
      </c>
      <c r="O30" s="268">
        <f t="shared" si="6"/>
        <v>77.600519991210078</v>
      </c>
    </row>
    <row r="31" spans="1:17" ht="10.5" customHeight="1">
      <c r="A31" s="254">
        <v>22</v>
      </c>
      <c r="B31" s="260" t="s">
        <v>22</v>
      </c>
      <c r="C31" s="251">
        <f>SUM(Sheet9!C29)</f>
        <v>104747800</v>
      </c>
      <c r="D31" s="251">
        <f>SUM(Sheet9!D29)</f>
        <v>78802037.700000003</v>
      </c>
      <c r="E31" s="251">
        <f>SUM(Sheet9!E29)</f>
        <v>-24814742.300000001</v>
      </c>
      <c r="F31" s="251">
        <f>SUM(онхс!C29)</f>
        <v>0</v>
      </c>
      <c r="G31" s="251">
        <f>SUM(онхс!D29)</f>
        <v>0</v>
      </c>
      <c r="H31" s="251">
        <f>SUM(онхс!E29)</f>
        <v>0</v>
      </c>
      <c r="I31" s="251">
        <f>SUM(Sheet11!C29)</f>
        <v>0</v>
      </c>
      <c r="J31" s="251">
        <f>SUM(Sheet11!D29)</f>
        <v>0</v>
      </c>
      <c r="K31" s="251">
        <f>SUM(Sheet11!E29)</f>
        <v>0</v>
      </c>
      <c r="L31" s="265">
        <f t="shared" si="5"/>
        <v>104747800</v>
      </c>
      <c r="M31" s="265">
        <f t="shared" si="3"/>
        <v>78802037.700000003</v>
      </c>
      <c r="N31" s="265">
        <f t="shared" si="4"/>
        <v>-24814742.300000001</v>
      </c>
      <c r="O31" s="266">
        <f t="shared" si="6"/>
        <v>75.230255623507134</v>
      </c>
    </row>
    <row r="32" spans="1:17" ht="10.5" customHeight="1">
      <c r="A32" s="254">
        <v>23</v>
      </c>
      <c r="B32" s="260" t="s">
        <v>23</v>
      </c>
      <c r="C32" s="251">
        <f>SUM(Sheet9!C30)</f>
        <v>600544100</v>
      </c>
      <c r="D32" s="251">
        <f>SUM(Sheet9!D30)</f>
        <v>514914160</v>
      </c>
      <c r="E32" s="251">
        <f>SUM(Sheet9!E30)</f>
        <v>-98852302</v>
      </c>
      <c r="F32" s="251">
        <f>SUM(онхс!C30)</f>
        <v>0</v>
      </c>
      <c r="G32" s="251">
        <f>SUM(онхс!D30)</f>
        <v>0</v>
      </c>
      <c r="H32" s="251">
        <f>SUM(онхс!E30)</f>
        <v>0</v>
      </c>
      <c r="I32" s="251">
        <f>SUM(Sheet11!C30)</f>
        <v>0</v>
      </c>
      <c r="J32" s="251">
        <f>SUM(Sheet11!D30)</f>
        <v>0</v>
      </c>
      <c r="K32" s="251">
        <f>SUM(Sheet11!E30)</f>
        <v>0</v>
      </c>
      <c r="L32" s="265">
        <f t="shared" si="5"/>
        <v>600544100</v>
      </c>
      <c r="M32" s="265">
        <f t="shared" si="3"/>
        <v>514914160</v>
      </c>
      <c r="N32" s="265">
        <f t="shared" si="4"/>
        <v>-98852302</v>
      </c>
      <c r="O32" s="266">
        <f t="shared" si="6"/>
        <v>85.741273621704053</v>
      </c>
    </row>
    <row r="33" spans="1:15" ht="10.5" customHeight="1">
      <c r="A33" s="254">
        <v>24</v>
      </c>
      <c r="B33" s="260" t="s">
        <v>24</v>
      </c>
      <c r="C33" s="251">
        <f>SUM(Sheet9!C31)</f>
        <v>118006500</v>
      </c>
      <c r="D33" s="251">
        <f>SUM(Sheet9!D31)</f>
        <v>79360187.959999993</v>
      </c>
      <c r="E33" s="251">
        <f>SUM(Sheet9!E31)</f>
        <v>-37794281.040000007</v>
      </c>
      <c r="F33" s="251">
        <f>SUM(онхс!C31)</f>
        <v>0</v>
      </c>
      <c r="G33" s="251">
        <f>SUM(онхс!D31)</f>
        <v>0</v>
      </c>
      <c r="H33" s="251">
        <f>SUM(онхс!E31)</f>
        <v>0</v>
      </c>
      <c r="I33" s="251">
        <f>SUM(Sheet11!C31)</f>
        <v>0</v>
      </c>
      <c r="J33" s="251">
        <f>SUM(Sheet11!D31)</f>
        <v>0</v>
      </c>
      <c r="K33" s="251">
        <f>SUM(Sheet11!E31)</f>
        <v>0</v>
      </c>
      <c r="L33" s="265">
        <f t="shared" si="5"/>
        <v>118006500</v>
      </c>
      <c r="M33" s="265">
        <f t="shared" si="3"/>
        <v>79360187.959999993</v>
      </c>
      <c r="N33" s="265">
        <f t="shared" si="4"/>
        <v>-37794281.040000007</v>
      </c>
      <c r="O33" s="266">
        <f t="shared" si="6"/>
        <v>67.250692088995095</v>
      </c>
    </row>
    <row r="34" spans="1:15" ht="10.5" customHeight="1">
      <c r="A34" s="254">
        <v>25</v>
      </c>
      <c r="B34" s="260" t="s">
        <v>25</v>
      </c>
      <c r="C34" s="251">
        <f>SUM(Sheet9!C32)</f>
        <v>2750000</v>
      </c>
      <c r="D34" s="251">
        <f>SUM(Sheet9!D32)</f>
        <v>1276500</v>
      </c>
      <c r="E34" s="251">
        <f>SUM(Sheet9!E32)</f>
        <v>-1473500</v>
      </c>
      <c r="F34" s="251">
        <f>SUM(онхс!C32)</f>
        <v>0</v>
      </c>
      <c r="G34" s="251">
        <f>SUM(онхс!D32)</f>
        <v>0</v>
      </c>
      <c r="H34" s="251">
        <f>SUM(онхс!E32)</f>
        <v>0</v>
      </c>
      <c r="I34" s="251">
        <f>SUM(Sheet11!C32)</f>
        <v>0</v>
      </c>
      <c r="J34" s="251">
        <f>SUM(Sheet11!D32)</f>
        <v>0</v>
      </c>
      <c r="K34" s="251">
        <f>SUM(Sheet11!E32)</f>
        <v>0</v>
      </c>
      <c r="L34" s="265">
        <f t="shared" si="5"/>
        <v>2750000</v>
      </c>
      <c r="M34" s="265">
        <f t="shared" si="3"/>
        <v>1276500</v>
      </c>
      <c r="N34" s="265">
        <f t="shared" si="4"/>
        <v>-1473500</v>
      </c>
      <c r="O34" s="266">
        <f t="shared" si="6"/>
        <v>46.418181818181822</v>
      </c>
    </row>
    <row r="35" spans="1:15" ht="10.5" customHeight="1">
      <c r="A35" s="254">
        <v>26</v>
      </c>
      <c r="B35" s="260" t="s">
        <v>26</v>
      </c>
      <c r="C35" s="251">
        <f>SUM(Sheet9!C33)</f>
        <v>114553500</v>
      </c>
      <c r="D35" s="251">
        <f>SUM(Sheet9!D33)</f>
        <v>68397317.569999993</v>
      </c>
      <c r="E35" s="251">
        <f>SUM(Sheet9!E33)</f>
        <v>-6153376.4299999997</v>
      </c>
      <c r="F35" s="251">
        <f>SUM(онхс!C33)</f>
        <v>0</v>
      </c>
      <c r="G35" s="251">
        <f>SUM(онхс!D33)</f>
        <v>0</v>
      </c>
      <c r="H35" s="251">
        <f>SUM(онхс!E33)</f>
        <v>0</v>
      </c>
      <c r="I35" s="251">
        <f>SUM(Sheet11!C33)</f>
        <v>0</v>
      </c>
      <c r="J35" s="251">
        <f>SUM(Sheet11!D33)</f>
        <v>0</v>
      </c>
      <c r="K35" s="251">
        <f>SUM(Sheet11!E33)</f>
        <v>0</v>
      </c>
      <c r="L35" s="265">
        <f t="shared" si="5"/>
        <v>114553500</v>
      </c>
      <c r="M35" s="265">
        <f t="shared" si="3"/>
        <v>68397317.569999993</v>
      </c>
      <c r="N35" s="265">
        <f t="shared" si="4"/>
        <v>-6153376.4299999997</v>
      </c>
      <c r="O35" s="266">
        <f t="shared" si="6"/>
        <v>59.707750151675853</v>
      </c>
    </row>
    <row r="36" spans="1:15" ht="10.5" customHeight="1">
      <c r="A36" s="254">
        <v>27</v>
      </c>
      <c r="B36" s="260" t="s">
        <v>27</v>
      </c>
      <c r="C36" s="251">
        <f>SUM(Sheet9!C34)</f>
        <v>109237000</v>
      </c>
      <c r="D36" s="251">
        <f>SUM(Sheet9!D34)</f>
        <v>71930242.24000001</v>
      </c>
      <c r="E36" s="251">
        <f>SUM(Sheet9!E34)</f>
        <v>-35199457.759999998</v>
      </c>
      <c r="F36" s="251">
        <f>SUM(онхс!C34)</f>
        <v>0</v>
      </c>
      <c r="G36" s="251">
        <f>SUM(онхс!D34)</f>
        <v>0</v>
      </c>
      <c r="H36" s="251">
        <f>SUM(онхс!E34)</f>
        <v>0</v>
      </c>
      <c r="I36" s="251">
        <f>SUM(Sheet11!C34)</f>
        <v>0</v>
      </c>
      <c r="J36" s="251">
        <f>SUM(Sheet11!D34)</f>
        <v>0</v>
      </c>
      <c r="K36" s="251">
        <f>SUM(Sheet11!E34)</f>
        <v>0</v>
      </c>
      <c r="L36" s="265">
        <f t="shared" si="5"/>
        <v>109237000</v>
      </c>
      <c r="M36" s="265">
        <f t="shared" si="3"/>
        <v>71930242.24000001</v>
      </c>
      <c r="N36" s="265">
        <f t="shared" si="4"/>
        <v>-35199457.759999998</v>
      </c>
      <c r="O36" s="266">
        <f t="shared" si="6"/>
        <v>65.847874108589593</v>
      </c>
    </row>
    <row r="37" spans="1:15" ht="10.5" customHeight="1">
      <c r="A37" s="254">
        <v>28</v>
      </c>
      <c r="B37" s="255" t="s">
        <v>36</v>
      </c>
      <c r="C37" s="256">
        <f>SUM(Sheet9!C35)</f>
        <v>371875800</v>
      </c>
      <c r="D37" s="256">
        <f>SUM(Sheet9!D35)</f>
        <v>262602300</v>
      </c>
      <c r="E37" s="256">
        <f>SUM(Sheet9!E35)</f>
        <v>-104257500</v>
      </c>
      <c r="F37" s="256">
        <f>SUM(онхс!C35)</f>
        <v>0</v>
      </c>
      <c r="G37" s="256">
        <f>SUM(онхс!D35)</f>
        <v>0</v>
      </c>
      <c r="H37" s="256">
        <f>SUM(онхс!E35)</f>
        <v>0</v>
      </c>
      <c r="I37" s="256">
        <f>SUM(Sheet11!C35)</f>
        <v>0</v>
      </c>
      <c r="J37" s="256">
        <f>SUM(Sheet11!D35)</f>
        <v>0</v>
      </c>
      <c r="K37" s="256">
        <f>SUM(Sheet11!E35)</f>
        <v>0</v>
      </c>
      <c r="L37" s="267">
        <f t="shared" si="5"/>
        <v>371875800</v>
      </c>
      <c r="M37" s="267">
        <f t="shared" si="3"/>
        <v>262602300</v>
      </c>
      <c r="N37" s="267">
        <f t="shared" si="4"/>
        <v>-104257500</v>
      </c>
      <c r="O37" s="268">
        <f t="shared" si="6"/>
        <v>70.615592625279731</v>
      </c>
    </row>
    <row r="38" spans="1:15" ht="10.5" customHeight="1">
      <c r="A38" s="254">
        <v>29</v>
      </c>
      <c r="B38" s="258" t="s">
        <v>28</v>
      </c>
      <c r="C38" s="251">
        <f>SUM(Sheet9!C36)</f>
        <v>292500000</v>
      </c>
      <c r="D38" s="251">
        <f>SUM(Sheet9!D36)</f>
        <v>195000000</v>
      </c>
      <c r="E38" s="251">
        <f>SUM(Sheet9!E36)</f>
        <v>-97500000</v>
      </c>
      <c r="F38" s="251">
        <f>SUM(онхс!C36)</f>
        <v>0</v>
      </c>
      <c r="G38" s="251">
        <f>SUM(онхс!D36)</f>
        <v>0</v>
      </c>
      <c r="H38" s="251">
        <f>SUM(онхс!E36)</f>
        <v>0</v>
      </c>
      <c r="I38" s="251">
        <f>SUM(Sheet11!C36)</f>
        <v>0</v>
      </c>
      <c r="J38" s="251">
        <f>SUM(Sheet11!D36)</f>
        <v>0</v>
      </c>
      <c r="K38" s="251">
        <f>SUM(Sheet11!E36)</f>
        <v>0</v>
      </c>
      <c r="L38" s="265">
        <f t="shared" si="5"/>
        <v>292500000</v>
      </c>
      <c r="M38" s="265">
        <f t="shared" si="3"/>
        <v>195000000</v>
      </c>
      <c r="N38" s="265">
        <f t="shared" si="4"/>
        <v>-97500000</v>
      </c>
      <c r="O38" s="266">
        <f t="shared" si="6"/>
        <v>66.666666666666657</v>
      </c>
    </row>
    <row r="39" spans="1:15" ht="10.5" customHeight="1">
      <c r="A39" s="254">
        <v>30</v>
      </c>
      <c r="B39" s="258" t="s">
        <v>29</v>
      </c>
      <c r="C39" s="251">
        <f>SUM(Sheet9!C37)</f>
        <v>0</v>
      </c>
      <c r="D39" s="251">
        <f>SUM(Sheet9!D37)</f>
        <v>0</v>
      </c>
      <c r="E39" s="251">
        <f>SUM(Sheet9!E37)</f>
        <v>0</v>
      </c>
      <c r="F39" s="251">
        <f>SUM(онхс!C37)</f>
        <v>0</v>
      </c>
      <c r="G39" s="251">
        <f>SUM(онхс!D37)</f>
        <v>0</v>
      </c>
      <c r="H39" s="251">
        <f>SUM(онхс!E37)</f>
        <v>0</v>
      </c>
      <c r="I39" s="251">
        <f>SUM(Sheet11!C37)</f>
        <v>0</v>
      </c>
      <c r="J39" s="251">
        <f>SUM(Sheet11!D37)</f>
        <v>0</v>
      </c>
      <c r="K39" s="251">
        <f>SUM(Sheet11!E37)</f>
        <v>0</v>
      </c>
      <c r="L39" s="265">
        <f t="shared" si="5"/>
        <v>0</v>
      </c>
      <c r="M39" s="265">
        <f t="shared" si="3"/>
        <v>0</v>
      </c>
      <c r="N39" s="265">
        <f t="shared" si="4"/>
        <v>0</v>
      </c>
      <c r="O39" s="266"/>
    </row>
    <row r="40" spans="1:15" ht="10.5" customHeight="1">
      <c r="A40" s="254">
        <v>31</v>
      </c>
      <c r="B40" s="258" t="s">
        <v>30</v>
      </c>
      <c r="C40" s="251">
        <f>SUM(Sheet9!C38)</f>
        <v>79375800</v>
      </c>
      <c r="D40" s="251">
        <f>SUM(Sheet9!D38)</f>
        <v>67602300</v>
      </c>
      <c r="E40" s="251">
        <f>SUM(Sheet9!E38)</f>
        <v>-6757500</v>
      </c>
      <c r="F40" s="251">
        <f>SUM(онхс!C38)</f>
        <v>0</v>
      </c>
      <c r="G40" s="251">
        <f>SUM(онхс!D38)</f>
        <v>0</v>
      </c>
      <c r="H40" s="251">
        <f>SUM(онхс!E38)</f>
        <v>0</v>
      </c>
      <c r="I40" s="251">
        <f>SUM(Sheet11!C38)</f>
        <v>0</v>
      </c>
      <c r="J40" s="251">
        <f>SUM(Sheet11!D38)</f>
        <v>0</v>
      </c>
      <c r="K40" s="251">
        <f>SUM(Sheet11!E38)</f>
        <v>0</v>
      </c>
      <c r="L40" s="265">
        <f t="shared" si="5"/>
        <v>79375800</v>
      </c>
      <c r="M40" s="265">
        <f t="shared" si="3"/>
        <v>67602300</v>
      </c>
      <c r="N40" s="265">
        <f t="shared" si="4"/>
        <v>-6757500</v>
      </c>
      <c r="O40" s="266">
        <f t="shared" si="6"/>
        <v>85.16739358847407</v>
      </c>
    </row>
    <row r="41" spans="1:15" ht="10.5" customHeight="1">
      <c r="A41" s="254">
        <v>32</v>
      </c>
      <c r="B41" s="255" t="s">
        <v>37</v>
      </c>
      <c r="C41" s="256">
        <f>SUM(Sheet9!C39)</f>
        <v>1676789800</v>
      </c>
      <c r="D41" s="256">
        <f>SUM(Sheet9!D39)</f>
        <v>672251962.40999997</v>
      </c>
      <c r="E41" s="256">
        <f>SUM(Sheet9!E39)</f>
        <v>-879502252.49000001</v>
      </c>
      <c r="F41" s="256">
        <f>SUM(онхс!C39)</f>
        <v>0</v>
      </c>
      <c r="G41" s="256">
        <f>SUM(онхс!D39)</f>
        <v>0</v>
      </c>
      <c r="H41" s="256">
        <f>SUM(онхс!E39)</f>
        <v>0</v>
      </c>
      <c r="I41" s="256">
        <f>SUM(Sheet11!C39)</f>
        <v>0</v>
      </c>
      <c r="J41" s="256">
        <f>SUM(Sheet11!D39)</f>
        <v>0</v>
      </c>
      <c r="K41" s="256">
        <f>SUM(Sheet11!E39)</f>
        <v>0</v>
      </c>
      <c r="L41" s="267">
        <f t="shared" si="5"/>
        <v>1676789800</v>
      </c>
      <c r="M41" s="267">
        <f t="shared" si="3"/>
        <v>672251962.40999997</v>
      </c>
      <c r="N41" s="267">
        <f t="shared" si="4"/>
        <v>-879502252.49000001</v>
      </c>
      <c r="O41" s="268">
        <f t="shared" si="6"/>
        <v>40.091606139898985</v>
      </c>
    </row>
    <row r="42" spans="1:15" ht="10.5" customHeight="1">
      <c r="A42" s="254">
        <v>33</v>
      </c>
      <c r="B42" s="260" t="s">
        <v>31</v>
      </c>
      <c r="C42" s="251">
        <f>SUM(Sheet9!C40)</f>
        <v>233629900</v>
      </c>
      <c r="D42" s="251">
        <f>SUM(Sheet9!D40)</f>
        <v>147314240</v>
      </c>
      <c r="E42" s="251">
        <f>SUM(Sheet9!E40)</f>
        <v>-38626660</v>
      </c>
      <c r="F42" s="251">
        <f>SUM(онхс!C40)</f>
        <v>0</v>
      </c>
      <c r="G42" s="251">
        <f>SUM(онхс!D40)</f>
        <v>0</v>
      </c>
      <c r="H42" s="251">
        <f>SUM(онхс!E40)</f>
        <v>0</v>
      </c>
      <c r="I42" s="251">
        <f>SUM(Sheet11!C40)</f>
        <v>0</v>
      </c>
      <c r="J42" s="251">
        <f>SUM(Sheet11!D40)</f>
        <v>0</v>
      </c>
      <c r="K42" s="251">
        <f>SUM(Sheet11!E40)</f>
        <v>0</v>
      </c>
      <c r="L42" s="265">
        <f t="shared" si="5"/>
        <v>233629900</v>
      </c>
      <c r="M42" s="265">
        <f t="shared" si="3"/>
        <v>147314240</v>
      </c>
      <c r="N42" s="265">
        <f t="shared" si="4"/>
        <v>-38626660</v>
      </c>
      <c r="O42" s="266">
        <f t="shared" si="6"/>
        <v>63.054531975573333</v>
      </c>
    </row>
    <row r="43" spans="1:15" ht="10.5" customHeight="1">
      <c r="A43" s="254">
        <v>34</v>
      </c>
      <c r="B43" s="260" t="s">
        <v>32</v>
      </c>
      <c r="C43" s="251">
        <f>SUM(Sheet9!C41)</f>
        <v>33100000</v>
      </c>
      <c r="D43" s="251">
        <f>SUM(Sheet9!D41)</f>
        <v>1700000</v>
      </c>
      <c r="E43" s="251">
        <f>SUM(Sheet9!E41)</f>
        <v>-21400000</v>
      </c>
      <c r="F43" s="251">
        <f>SUM(онхс!C41)</f>
        <v>0</v>
      </c>
      <c r="G43" s="251">
        <f>SUM(онхс!D41)</f>
        <v>0</v>
      </c>
      <c r="H43" s="251">
        <f>SUM(онхс!E41)</f>
        <v>0</v>
      </c>
      <c r="I43" s="251">
        <f>SUM(Sheet11!C41)</f>
        <v>0</v>
      </c>
      <c r="J43" s="251">
        <f>SUM(Sheet11!D41)</f>
        <v>0</v>
      </c>
      <c r="K43" s="251">
        <f>SUM(Sheet11!E41)</f>
        <v>0</v>
      </c>
      <c r="L43" s="265">
        <f t="shared" si="5"/>
        <v>33100000</v>
      </c>
      <c r="M43" s="265">
        <f t="shared" si="3"/>
        <v>1700000</v>
      </c>
      <c r="N43" s="265">
        <f t="shared" si="4"/>
        <v>-21400000</v>
      </c>
      <c r="O43" s="266">
        <f t="shared" si="6"/>
        <v>5.1359516616314203</v>
      </c>
    </row>
    <row r="44" spans="1:15" ht="10.5" customHeight="1">
      <c r="A44" s="254">
        <v>35</v>
      </c>
      <c r="B44" s="260" t="s">
        <v>41</v>
      </c>
      <c r="C44" s="251">
        <f>SUM(Sheet9!C42)</f>
        <v>17500000</v>
      </c>
      <c r="D44" s="251">
        <f>SUM(Sheet9!D42)</f>
        <v>6730650</v>
      </c>
      <c r="E44" s="251">
        <f>SUM(Sheet9!E42)</f>
        <v>-3880000</v>
      </c>
      <c r="F44" s="251">
        <f>SUM(онхс!C42)</f>
        <v>0</v>
      </c>
      <c r="G44" s="251">
        <f>SUM(онхс!D42)</f>
        <v>0</v>
      </c>
      <c r="H44" s="251">
        <f>SUM(онхс!E42)</f>
        <v>0</v>
      </c>
      <c r="I44" s="251">
        <f>SUM(Sheet11!C42)</f>
        <v>0</v>
      </c>
      <c r="J44" s="251">
        <f>SUM(Sheet11!D42)</f>
        <v>0</v>
      </c>
      <c r="K44" s="251">
        <f>SUM(Sheet11!E42)</f>
        <v>0</v>
      </c>
      <c r="L44" s="265">
        <f t="shared" si="5"/>
        <v>17500000</v>
      </c>
      <c r="M44" s="265">
        <f t="shared" si="3"/>
        <v>6730650</v>
      </c>
      <c r="N44" s="265">
        <f t="shared" si="4"/>
        <v>-3880000</v>
      </c>
      <c r="O44" s="266">
        <f t="shared" si="6"/>
        <v>38.460857142857144</v>
      </c>
    </row>
    <row r="45" spans="1:15" ht="10.5" customHeight="1">
      <c r="A45" s="254">
        <v>36</v>
      </c>
      <c r="B45" s="258" t="s">
        <v>33</v>
      </c>
      <c r="C45" s="251">
        <f>SUM(Sheet9!C43)</f>
        <v>1392559900</v>
      </c>
      <c r="D45" s="251">
        <f>SUM(Sheet9!D43)</f>
        <v>516507072.40999997</v>
      </c>
      <c r="E45" s="251">
        <f>SUM(Sheet9!E43)</f>
        <v>-807019846.49000001</v>
      </c>
      <c r="F45" s="251">
        <f>SUM(онхс!C43)</f>
        <v>0</v>
      </c>
      <c r="G45" s="251">
        <f>SUM(онхс!D43)</f>
        <v>0</v>
      </c>
      <c r="H45" s="251">
        <f>SUM(онхс!E43)</f>
        <v>0</v>
      </c>
      <c r="I45" s="251">
        <f>SUM(Sheet11!C43)</f>
        <v>0</v>
      </c>
      <c r="J45" s="251">
        <f>SUM(Sheet11!D43)</f>
        <v>0</v>
      </c>
      <c r="K45" s="251">
        <f>SUM(Sheet11!E43)</f>
        <v>0</v>
      </c>
      <c r="L45" s="265">
        <f t="shared" si="5"/>
        <v>1392559900</v>
      </c>
      <c r="M45" s="265">
        <f t="shared" si="3"/>
        <v>516507072.40999997</v>
      </c>
      <c r="N45" s="265">
        <f t="shared" si="4"/>
        <v>-807019846.49000001</v>
      </c>
      <c r="O45" s="266">
        <f t="shared" si="6"/>
        <v>37.090474342252712</v>
      </c>
    </row>
    <row r="46" spans="1:15" ht="10.5" customHeight="1">
      <c r="A46" s="254">
        <v>37</v>
      </c>
      <c r="B46" s="255" t="s">
        <v>38</v>
      </c>
      <c r="C46" s="256">
        <f>SUM(Sheet9!C44)</f>
        <v>233357900</v>
      </c>
      <c r="D46" s="256">
        <f>SUM(Sheet9!D44)</f>
        <v>168802560</v>
      </c>
      <c r="E46" s="256">
        <f>SUM(Sheet9!E44)</f>
        <v>-63505340</v>
      </c>
      <c r="F46" s="256">
        <f>SUM(онхс!C44)</f>
        <v>0</v>
      </c>
      <c r="G46" s="256">
        <f>SUM(онхс!D44)</f>
        <v>0</v>
      </c>
      <c r="H46" s="256">
        <f>SUM(онхс!E44)</f>
        <v>0</v>
      </c>
      <c r="I46" s="256">
        <f>SUM(Sheet11!C44)</f>
        <v>0</v>
      </c>
      <c r="J46" s="256">
        <f>SUM(Sheet11!D44)</f>
        <v>0</v>
      </c>
      <c r="K46" s="256">
        <f>SUM(Sheet11!E44)</f>
        <v>0</v>
      </c>
      <c r="L46" s="267">
        <f t="shared" si="5"/>
        <v>233357900</v>
      </c>
      <c r="M46" s="267">
        <f t="shared" si="3"/>
        <v>168802560</v>
      </c>
      <c r="N46" s="267">
        <f t="shared" si="4"/>
        <v>-63505340</v>
      </c>
      <c r="O46" s="268">
        <f t="shared" si="6"/>
        <v>72.336338302667286</v>
      </c>
    </row>
    <row r="47" spans="1:15" ht="10.5" customHeight="1">
      <c r="A47" s="254">
        <v>38</v>
      </c>
      <c r="B47" s="258" t="s">
        <v>40</v>
      </c>
      <c r="C47" s="251">
        <f>SUM(Sheet9!C45)</f>
        <v>0</v>
      </c>
      <c r="D47" s="251">
        <f>SUM(Sheet9!D45)</f>
        <v>0</v>
      </c>
      <c r="E47" s="251">
        <f>SUM(Sheet9!E45)</f>
        <v>0</v>
      </c>
      <c r="F47" s="251">
        <f>SUM(онхс!C45)</f>
        <v>0</v>
      </c>
      <c r="G47" s="251">
        <f>SUM(онхс!D45)</f>
        <v>0</v>
      </c>
      <c r="H47" s="251">
        <f>SUM(онхс!E45)</f>
        <v>0</v>
      </c>
      <c r="I47" s="251">
        <f>SUM(Sheet11!C45)</f>
        <v>0</v>
      </c>
      <c r="J47" s="251">
        <f>SUM(Sheet11!D45)</f>
        <v>0</v>
      </c>
      <c r="K47" s="251">
        <f>SUM(Sheet11!E45)</f>
        <v>0</v>
      </c>
      <c r="L47" s="265">
        <f t="shared" si="5"/>
        <v>0</v>
      </c>
      <c r="M47" s="265">
        <f t="shared" si="3"/>
        <v>0</v>
      </c>
      <c r="N47" s="265">
        <f t="shared" si="4"/>
        <v>0</v>
      </c>
      <c r="O47" s="266"/>
    </row>
    <row r="48" spans="1:15" ht="10.5" customHeight="1">
      <c r="A48" s="254">
        <v>39</v>
      </c>
      <c r="B48" s="258" t="s">
        <v>39</v>
      </c>
      <c r="C48" s="251">
        <f>SUM(Sheet9!C46)</f>
        <v>189657900</v>
      </c>
      <c r="D48" s="251">
        <f>SUM(Sheet9!D46)</f>
        <v>142453100</v>
      </c>
      <c r="E48" s="251">
        <f>SUM(Sheet9!E46)</f>
        <v>-45125100</v>
      </c>
      <c r="F48" s="251">
        <f>SUM(онхс!C46)</f>
        <v>0</v>
      </c>
      <c r="G48" s="251">
        <f>SUM(онхс!D46)</f>
        <v>0</v>
      </c>
      <c r="H48" s="251">
        <f>SUM(онхс!E46)</f>
        <v>0</v>
      </c>
      <c r="I48" s="251">
        <f>SUM(Sheet11!C46)</f>
        <v>0</v>
      </c>
      <c r="J48" s="251">
        <f>SUM(Sheet11!D46)</f>
        <v>0</v>
      </c>
      <c r="K48" s="251">
        <f>SUM(Sheet11!E46)</f>
        <v>0</v>
      </c>
      <c r="L48" s="265">
        <f t="shared" si="5"/>
        <v>189657900</v>
      </c>
      <c r="M48" s="265">
        <f t="shared" si="3"/>
        <v>142453100</v>
      </c>
      <c r="N48" s="265">
        <f t="shared" si="4"/>
        <v>-45125100</v>
      </c>
      <c r="O48" s="266">
        <f t="shared" si="6"/>
        <v>75.110554319118791</v>
      </c>
    </row>
    <row r="49" spans="1:16" ht="10.5" customHeight="1">
      <c r="A49" s="254">
        <v>40</v>
      </c>
      <c r="B49" s="258" t="s">
        <v>42</v>
      </c>
      <c r="C49" s="251">
        <f>SUM(Sheet9!C47)</f>
        <v>43700000</v>
      </c>
      <c r="D49" s="251">
        <f>SUM(Sheet9!D47)</f>
        <v>26349460</v>
      </c>
      <c r="E49" s="251">
        <f>SUM(Sheet9!E47)</f>
        <v>-17350540</v>
      </c>
      <c r="F49" s="251">
        <f>SUM(онхс!C47)</f>
        <v>0</v>
      </c>
      <c r="G49" s="251">
        <f>SUM(онхс!D47)</f>
        <v>0</v>
      </c>
      <c r="H49" s="251">
        <f>SUM(онхс!E47)</f>
        <v>0</v>
      </c>
      <c r="I49" s="251">
        <f>SUM(Sheet11!C47)</f>
        <v>0</v>
      </c>
      <c r="J49" s="251">
        <f>SUM(Sheet11!D47)</f>
        <v>0</v>
      </c>
      <c r="K49" s="251">
        <f>SUM(Sheet11!E47)</f>
        <v>0</v>
      </c>
      <c r="L49" s="265">
        <f t="shared" si="5"/>
        <v>43700000</v>
      </c>
      <c r="M49" s="265">
        <f t="shared" si="3"/>
        <v>26349460</v>
      </c>
      <c r="N49" s="265">
        <f t="shared" si="4"/>
        <v>-17350540</v>
      </c>
      <c r="O49" s="266">
        <f t="shared" si="6"/>
        <v>60.296247139588097</v>
      </c>
    </row>
    <row r="50" spans="1:16" ht="10.5" customHeight="1">
      <c r="A50" s="254">
        <v>41</v>
      </c>
      <c r="B50" s="255" t="s">
        <v>43</v>
      </c>
      <c r="C50" s="256">
        <f>SUM(Sheet9!C48)</f>
        <v>13317677500</v>
      </c>
      <c r="D50" s="256">
        <f>SUM(Sheet9!D48)</f>
        <v>9734687158.9200001</v>
      </c>
      <c r="E50" s="256">
        <f>SUM(Sheet9!E48)</f>
        <v>-3520788443.3899994</v>
      </c>
      <c r="F50" s="256">
        <f>SUM(онхс!C48)</f>
        <v>0</v>
      </c>
      <c r="G50" s="256">
        <f>SUM(онхс!D48)</f>
        <v>0</v>
      </c>
      <c r="H50" s="256">
        <f>SUM(онхс!E48)</f>
        <v>0</v>
      </c>
      <c r="I50" s="256">
        <f>SUM(Sheet11!C48)</f>
        <v>2694405800</v>
      </c>
      <c r="J50" s="256">
        <f>SUM(Sheet11!D48)</f>
        <v>370880357</v>
      </c>
      <c r="K50" s="256">
        <f>SUM(Sheet11!E48)</f>
        <v>-2323525443</v>
      </c>
      <c r="L50" s="267">
        <f t="shared" si="5"/>
        <v>16012083300</v>
      </c>
      <c r="M50" s="267">
        <f t="shared" si="3"/>
        <v>10105567515.92</v>
      </c>
      <c r="N50" s="267">
        <f t="shared" si="4"/>
        <v>-5844313886.3899994</v>
      </c>
      <c r="O50" s="268">
        <f t="shared" si="6"/>
        <v>63.112134296228653</v>
      </c>
    </row>
    <row r="51" spans="1:16" ht="10.5" customHeight="1">
      <c r="A51" s="254">
        <v>42</v>
      </c>
      <c r="B51" s="260" t="s">
        <v>74</v>
      </c>
      <c r="C51" s="251">
        <f>SUM(Sheet9!C49)</f>
        <v>13199223500</v>
      </c>
      <c r="D51" s="251">
        <f>SUM(Sheet9!D49)</f>
        <v>9678355793.5499992</v>
      </c>
      <c r="E51" s="251">
        <f>SUM(Sheet9!E49)</f>
        <v>-3456526082.7599998</v>
      </c>
      <c r="F51" s="251">
        <f>SUM(онхс!C49)</f>
        <v>0</v>
      </c>
      <c r="G51" s="251">
        <f>SUM(онхс!D49)</f>
        <v>0</v>
      </c>
      <c r="H51" s="251">
        <f>SUM(онхс!E49)</f>
        <v>0</v>
      </c>
      <c r="I51" s="251">
        <f>SUM(Sheet11!C49)</f>
        <v>2694405800</v>
      </c>
      <c r="J51" s="251">
        <f>SUM(Sheet11!D49)</f>
        <v>370880357</v>
      </c>
      <c r="K51" s="251">
        <f>SUM(Sheet11!E49)</f>
        <v>-2323525443</v>
      </c>
      <c r="L51" s="265">
        <f t="shared" si="5"/>
        <v>15893629300</v>
      </c>
      <c r="M51" s="265">
        <f t="shared" si="3"/>
        <v>10049236150.549999</v>
      </c>
      <c r="N51" s="265">
        <f t="shared" si="4"/>
        <v>-5780051525.7600002</v>
      </c>
      <c r="O51" s="266">
        <f t="shared" si="6"/>
        <v>63.228076865678496</v>
      </c>
    </row>
    <row r="52" spans="1:16" ht="10.5" customHeight="1">
      <c r="A52" s="254">
        <v>43</v>
      </c>
      <c r="B52" s="258" t="s">
        <v>44</v>
      </c>
      <c r="C52" s="251">
        <f>SUM(Sheet9!C50)</f>
        <v>12016600</v>
      </c>
      <c r="D52" s="251">
        <f>SUM(Sheet9!D50)</f>
        <v>2800000</v>
      </c>
      <c r="E52" s="251">
        <f>SUM(Sheet9!E50)</f>
        <v>-8386600</v>
      </c>
      <c r="F52" s="251">
        <f>SUM(онхс!C50)</f>
        <v>0</v>
      </c>
      <c r="G52" s="251">
        <f>SUM(онхс!D50)</f>
        <v>0</v>
      </c>
      <c r="H52" s="251">
        <f>SUM(онхс!E50)</f>
        <v>0</v>
      </c>
      <c r="I52" s="251">
        <f>SUM(Sheet11!C50)</f>
        <v>0</v>
      </c>
      <c r="J52" s="251">
        <f>SUM(Sheet11!D50)</f>
        <v>0</v>
      </c>
      <c r="K52" s="251">
        <f>SUM(Sheet11!E50)</f>
        <v>0</v>
      </c>
      <c r="L52" s="265">
        <f t="shared" si="5"/>
        <v>12016600</v>
      </c>
      <c r="M52" s="265">
        <f t="shared" si="3"/>
        <v>2800000</v>
      </c>
      <c r="N52" s="265">
        <f t="shared" si="4"/>
        <v>-8386600</v>
      </c>
      <c r="O52" s="266">
        <f t="shared" si="6"/>
        <v>23.301100144799694</v>
      </c>
    </row>
    <row r="53" spans="1:16" ht="10.5" customHeight="1">
      <c r="A53" s="254">
        <v>44</v>
      </c>
      <c r="B53" s="258" t="s">
        <v>45</v>
      </c>
      <c r="C53" s="251">
        <f>SUM(Sheet9!C51)</f>
        <v>37916100</v>
      </c>
      <c r="D53" s="251">
        <f>SUM(Sheet9!D51)</f>
        <v>18779785</v>
      </c>
      <c r="E53" s="251">
        <f>SUM(Sheet9!E51)</f>
        <v>-8696565</v>
      </c>
      <c r="F53" s="251">
        <f>SUM(онхс!C51)</f>
        <v>0</v>
      </c>
      <c r="G53" s="251">
        <f>SUM(онхс!D51)</f>
        <v>0</v>
      </c>
      <c r="H53" s="251">
        <f>SUM(онхс!E51)</f>
        <v>0</v>
      </c>
      <c r="I53" s="251">
        <f>SUM(Sheet11!C51)</f>
        <v>0</v>
      </c>
      <c r="J53" s="251">
        <f>SUM(Sheet11!D51)</f>
        <v>0</v>
      </c>
      <c r="K53" s="251">
        <f>SUM(Sheet11!E51)</f>
        <v>0</v>
      </c>
      <c r="L53" s="265">
        <f t="shared" si="5"/>
        <v>37916100</v>
      </c>
      <c r="M53" s="265">
        <f t="shared" si="3"/>
        <v>18779785</v>
      </c>
      <c r="N53" s="265">
        <f t="shared" si="4"/>
        <v>-8696565</v>
      </c>
      <c r="O53" s="266">
        <f t="shared" si="6"/>
        <v>49.529843522936169</v>
      </c>
    </row>
    <row r="54" spans="1:16" ht="10.5" customHeight="1">
      <c r="A54" s="254">
        <v>45</v>
      </c>
      <c r="B54" s="258" t="s">
        <v>51</v>
      </c>
      <c r="C54" s="251">
        <f>SUM(Sheet9!C52)</f>
        <v>14143700</v>
      </c>
      <c r="D54" s="251">
        <f>SUM(Sheet9!D52)</f>
        <v>5007833.37</v>
      </c>
      <c r="E54" s="251">
        <f>SUM(Sheet9!E52)</f>
        <v>-7422069.6299999999</v>
      </c>
      <c r="F54" s="251">
        <f>SUM(онхс!C52)</f>
        <v>0</v>
      </c>
      <c r="G54" s="251">
        <f>SUM(онхс!D52)</f>
        <v>0</v>
      </c>
      <c r="H54" s="251">
        <f>SUM(онхс!E52)</f>
        <v>0</v>
      </c>
      <c r="I54" s="251">
        <f>SUM(Sheet11!C52)</f>
        <v>0</v>
      </c>
      <c r="J54" s="251">
        <f>SUM(Sheet11!D52)</f>
        <v>0</v>
      </c>
      <c r="K54" s="251">
        <f>SUM(Sheet11!E52)</f>
        <v>0</v>
      </c>
      <c r="L54" s="265">
        <f t="shared" si="5"/>
        <v>14143700</v>
      </c>
      <c r="M54" s="265">
        <f t="shared" si="3"/>
        <v>5007833.37</v>
      </c>
      <c r="N54" s="265">
        <f t="shared" si="4"/>
        <v>-7422069.6299999999</v>
      </c>
      <c r="O54" s="266">
        <f t="shared" si="6"/>
        <v>35.406812715201823</v>
      </c>
    </row>
    <row r="55" spans="1:16" ht="10.5" customHeight="1">
      <c r="A55" s="254">
        <v>46</v>
      </c>
      <c r="B55" s="258" t="s">
        <v>46</v>
      </c>
      <c r="C55" s="251">
        <f>SUM(Sheet9!C53)</f>
        <v>8183400</v>
      </c>
      <c r="D55" s="251">
        <f>SUM(Sheet9!D53)</f>
        <v>4268182</v>
      </c>
      <c r="E55" s="251">
        <f>SUM(Sheet9!E53)</f>
        <v>-3150218</v>
      </c>
      <c r="F55" s="251">
        <f>SUM(онхс!C53)</f>
        <v>0</v>
      </c>
      <c r="G55" s="251">
        <f>SUM(онхс!D53)</f>
        <v>0</v>
      </c>
      <c r="H55" s="251">
        <f>SUM(онхс!E53)</f>
        <v>0</v>
      </c>
      <c r="I55" s="251">
        <f>SUM(Sheet11!C53)</f>
        <v>0</v>
      </c>
      <c r="J55" s="251">
        <f>SUM(Sheet11!D53)</f>
        <v>0</v>
      </c>
      <c r="K55" s="251">
        <f>SUM(Sheet11!E53)</f>
        <v>0</v>
      </c>
      <c r="L55" s="265">
        <f t="shared" si="5"/>
        <v>8183400</v>
      </c>
      <c r="M55" s="265">
        <f t="shared" si="3"/>
        <v>4268182</v>
      </c>
      <c r="N55" s="265">
        <f t="shared" si="4"/>
        <v>-3150218</v>
      </c>
      <c r="O55" s="266">
        <f t="shared" si="6"/>
        <v>52.156585282400961</v>
      </c>
    </row>
    <row r="56" spans="1:16" ht="10.5" customHeight="1">
      <c r="A56" s="254">
        <v>47</v>
      </c>
      <c r="B56" s="258" t="s">
        <v>47</v>
      </c>
      <c r="C56" s="251">
        <f>SUM(Sheet9!C54)</f>
        <v>7100000</v>
      </c>
      <c r="D56" s="251">
        <f>SUM(Sheet9!D54)</f>
        <v>0</v>
      </c>
      <c r="E56" s="251">
        <f>SUM(Sheet9!E54)</f>
        <v>-7100000</v>
      </c>
      <c r="F56" s="251">
        <f>SUM(онхс!C54)</f>
        <v>0</v>
      </c>
      <c r="G56" s="251">
        <f>SUM(онхс!D54)</f>
        <v>0</v>
      </c>
      <c r="H56" s="251">
        <f>SUM(онхс!E54)</f>
        <v>0</v>
      </c>
      <c r="I56" s="251">
        <f>SUM(Sheet11!C54)</f>
        <v>0</v>
      </c>
      <c r="J56" s="251">
        <f>SUM(Sheet11!D54)</f>
        <v>0</v>
      </c>
      <c r="K56" s="251">
        <f>SUM(Sheet11!E54)</f>
        <v>0</v>
      </c>
      <c r="L56" s="265">
        <f t="shared" si="5"/>
        <v>7100000</v>
      </c>
      <c r="M56" s="265">
        <f t="shared" si="3"/>
        <v>0</v>
      </c>
      <c r="N56" s="265">
        <f t="shared" si="4"/>
        <v>-7100000</v>
      </c>
      <c r="O56" s="266">
        <f t="shared" si="6"/>
        <v>0</v>
      </c>
    </row>
    <row r="57" spans="1:16" ht="10.5" customHeight="1">
      <c r="A57" s="254">
        <v>48</v>
      </c>
      <c r="B57" s="258" t="s">
        <v>48</v>
      </c>
      <c r="C57" s="251">
        <f>SUM(Sheet9!C55)</f>
        <v>39094200</v>
      </c>
      <c r="D57" s="251">
        <f>SUM(Sheet9!D55)</f>
        <v>25475565</v>
      </c>
      <c r="E57" s="251">
        <f>SUM(Sheet9!E55)</f>
        <v>-13029050</v>
      </c>
      <c r="F57" s="251">
        <f>SUM(онхс!C55)</f>
        <v>0</v>
      </c>
      <c r="G57" s="251">
        <f>SUM(онхс!D55)</f>
        <v>0</v>
      </c>
      <c r="H57" s="251">
        <f>SUM(онхс!E55)</f>
        <v>0</v>
      </c>
      <c r="I57" s="251">
        <f>SUM(Sheet11!C55)</f>
        <v>0</v>
      </c>
      <c r="J57" s="251">
        <f>SUM(Sheet11!D55)</f>
        <v>0</v>
      </c>
      <c r="K57" s="251">
        <f>SUM(Sheet11!E55)</f>
        <v>0</v>
      </c>
      <c r="L57" s="265">
        <f t="shared" si="5"/>
        <v>39094200</v>
      </c>
      <c r="M57" s="265">
        <f t="shared" si="3"/>
        <v>25475565</v>
      </c>
      <c r="N57" s="265">
        <f t="shared" si="4"/>
        <v>-13029050</v>
      </c>
      <c r="O57" s="266">
        <f t="shared" si="6"/>
        <v>65.164564052979728</v>
      </c>
    </row>
    <row r="58" spans="1:16" ht="10.5" customHeight="1">
      <c r="A58" s="254">
        <v>49</v>
      </c>
      <c r="B58" s="258" t="s">
        <v>49</v>
      </c>
      <c r="C58" s="251">
        <f>SUM(Sheet9!C56)</f>
        <v>0</v>
      </c>
      <c r="D58" s="251">
        <f>SUM(Sheet9!D56)</f>
        <v>0</v>
      </c>
      <c r="E58" s="251">
        <f>SUM(Sheet9!E56)</f>
        <v>0</v>
      </c>
      <c r="F58" s="251">
        <f>SUM(онхс!C56)</f>
        <v>0</v>
      </c>
      <c r="G58" s="251">
        <f>SUM(онхс!D56)</f>
        <v>0</v>
      </c>
      <c r="H58" s="251">
        <f>SUM(онхс!E56)</f>
        <v>0</v>
      </c>
      <c r="I58" s="251">
        <f>SUM(Sheet11!C56)</f>
        <v>0</v>
      </c>
      <c r="J58" s="251">
        <f>SUM(Sheet11!D56)</f>
        <v>0</v>
      </c>
      <c r="K58" s="251">
        <f>SUM(Sheet11!E56)</f>
        <v>0</v>
      </c>
      <c r="L58" s="265">
        <f t="shared" si="5"/>
        <v>0</v>
      </c>
      <c r="M58" s="265">
        <f t="shared" si="3"/>
        <v>0</v>
      </c>
      <c r="N58" s="265">
        <f t="shared" si="4"/>
        <v>0</v>
      </c>
      <c r="O58" s="266"/>
      <c r="P58" s="34">
        <f>L10-L81</f>
        <v>251995200</v>
      </c>
    </row>
    <row r="59" spans="1:16" ht="10.5" customHeight="1">
      <c r="A59" s="254">
        <v>50</v>
      </c>
      <c r="B59" s="258" t="s">
        <v>50</v>
      </c>
      <c r="C59" s="251">
        <f>SUM(Sheet9!C57)</f>
        <v>0</v>
      </c>
      <c r="D59" s="251">
        <f>SUM(Sheet9!D57)</f>
        <v>0</v>
      </c>
      <c r="E59" s="251">
        <f>SUM(Sheet9!E57)</f>
        <v>0</v>
      </c>
      <c r="F59" s="251">
        <f>SUM(онхс!C57)</f>
        <v>0</v>
      </c>
      <c r="G59" s="251">
        <f>SUM(онхс!D57)</f>
        <v>0</v>
      </c>
      <c r="H59" s="251">
        <f>SUM(онхс!E57)</f>
        <v>0</v>
      </c>
      <c r="I59" s="251">
        <f>SUM(Sheet11!C57)</f>
        <v>0</v>
      </c>
      <c r="J59" s="251">
        <f>SUM(Sheet11!D57)</f>
        <v>0</v>
      </c>
      <c r="K59" s="251">
        <f>SUM(Sheet11!E57)</f>
        <v>0</v>
      </c>
      <c r="L59" s="265">
        <f t="shared" si="5"/>
        <v>0</v>
      </c>
      <c r="M59" s="265">
        <f t="shared" si="3"/>
        <v>0</v>
      </c>
      <c r="N59" s="265">
        <f t="shared" si="4"/>
        <v>0</v>
      </c>
      <c r="O59" s="266"/>
    </row>
    <row r="60" spans="1:16" ht="10.5" customHeight="1">
      <c r="A60" s="254">
        <v>51</v>
      </c>
      <c r="B60" s="255" t="s">
        <v>52</v>
      </c>
      <c r="C60" s="256">
        <f>SUM(Sheet9!C58)</f>
        <v>1616100400</v>
      </c>
      <c r="D60" s="256">
        <f>SUM(Sheet9!D58)</f>
        <v>1522590097</v>
      </c>
      <c r="E60" s="256">
        <f>SUM(Sheet9!E58)</f>
        <v>-94591903</v>
      </c>
      <c r="F60" s="256">
        <f>SUM(онхс!C58)</f>
        <v>0</v>
      </c>
      <c r="G60" s="256">
        <f>SUM(онхс!D58)</f>
        <v>0</v>
      </c>
      <c r="H60" s="256">
        <f>SUM(онхс!E58)</f>
        <v>0</v>
      </c>
      <c r="I60" s="256">
        <f>SUM(Sheet11!C58)</f>
        <v>600000000</v>
      </c>
      <c r="J60" s="256">
        <f>SUM(Sheet11!D58)</f>
        <v>600000000</v>
      </c>
      <c r="K60" s="256">
        <f>SUM(Sheet11!E58)</f>
        <v>0</v>
      </c>
      <c r="L60" s="267">
        <f>SUM(C60+F60+I60)</f>
        <v>2216100400</v>
      </c>
      <c r="M60" s="267">
        <f t="shared" si="3"/>
        <v>2122590097</v>
      </c>
      <c r="N60" s="267">
        <f t="shared" si="4"/>
        <v>-94591903</v>
      </c>
      <c r="O60" s="268">
        <f t="shared" si="6"/>
        <v>95.780412160026685</v>
      </c>
    </row>
    <row r="61" spans="1:16" ht="10.5" customHeight="1">
      <c r="A61" s="254">
        <v>52</v>
      </c>
      <c r="B61" s="261" t="s">
        <v>75</v>
      </c>
      <c r="C61" s="251">
        <f>SUM(Sheet9!C59)</f>
        <v>1523385200</v>
      </c>
      <c r="D61" s="251">
        <f>SUM(Sheet9!D59)</f>
        <v>1462912596</v>
      </c>
      <c r="E61" s="251">
        <f>SUM(Sheet9!E59)</f>
        <v>-59877604</v>
      </c>
      <c r="F61" s="251">
        <f>SUM(онхс!C59)</f>
        <v>0</v>
      </c>
      <c r="G61" s="251">
        <f>SUM(онхс!D59)</f>
        <v>0</v>
      </c>
      <c r="H61" s="251">
        <f>SUM(онхс!E59)</f>
        <v>0</v>
      </c>
      <c r="I61" s="251">
        <f>SUM(Sheet11!C59)</f>
        <v>600000000</v>
      </c>
      <c r="J61" s="251">
        <f>SUM(Sheet11!D59)</f>
        <v>600000000</v>
      </c>
      <c r="K61" s="251">
        <f>SUM(Sheet11!E59)</f>
        <v>0</v>
      </c>
      <c r="L61" s="265">
        <f t="shared" si="5"/>
        <v>2123385200</v>
      </c>
      <c r="M61" s="265">
        <f t="shared" si="3"/>
        <v>2062912596</v>
      </c>
      <c r="N61" s="265">
        <f t="shared" si="4"/>
        <v>-59877604</v>
      </c>
      <c r="O61" s="266">
        <f t="shared" si="6"/>
        <v>97.152066238381991</v>
      </c>
    </row>
    <row r="62" spans="1:16" ht="10.5" customHeight="1">
      <c r="A62" s="254">
        <v>53</v>
      </c>
      <c r="B62" s="261" t="s">
        <v>53</v>
      </c>
      <c r="C62" s="251">
        <f>SUM(Sheet9!C60)</f>
        <v>93660200</v>
      </c>
      <c r="D62" s="251">
        <f>SUM(Sheet9!D60)</f>
        <v>60027501</v>
      </c>
      <c r="E62" s="251">
        <f>SUM(Sheet9!E60)</f>
        <v>-33769299</v>
      </c>
      <c r="F62" s="251">
        <f>SUM(онхс!C60)</f>
        <v>0</v>
      </c>
      <c r="G62" s="251">
        <f>SUM(онхс!D60)</f>
        <v>0</v>
      </c>
      <c r="H62" s="251">
        <f>SUM(онхс!E60)</f>
        <v>0</v>
      </c>
      <c r="I62" s="251">
        <f>SUM(Sheet11!C60)</f>
        <v>0</v>
      </c>
      <c r="J62" s="251">
        <f>SUM(Sheet11!D60)</f>
        <v>0</v>
      </c>
      <c r="K62" s="251">
        <f>SUM(Sheet11!E60)</f>
        <v>0</v>
      </c>
      <c r="L62" s="265">
        <f t="shared" si="5"/>
        <v>93660200</v>
      </c>
      <c r="M62" s="265">
        <f t="shared" si="3"/>
        <v>60027501</v>
      </c>
      <c r="N62" s="265">
        <f t="shared" si="4"/>
        <v>-33769299</v>
      </c>
      <c r="O62" s="266">
        <f t="shared" si="6"/>
        <v>64.090724768898639</v>
      </c>
    </row>
    <row r="63" spans="1:16" s="171" customFormat="1" ht="10.5" customHeight="1">
      <c r="A63" s="254">
        <v>54</v>
      </c>
      <c r="B63" s="255" t="s">
        <v>263</v>
      </c>
      <c r="C63" s="256">
        <f>+C64</f>
        <v>0</v>
      </c>
      <c r="D63" s="256">
        <f t="shared" ref="D63:K63" si="7">+D64</f>
        <v>0</v>
      </c>
      <c r="E63" s="256">
        <f t="shared" si="7"/>
        <v>0</v>
      </c>
      <c r="F63" s="256">
        <f t="shared" si="7"/>
        <v>0</v>
      </c>
      <c r="G63" s="256">
        <f t="shared" si="7"/>
        <v>0</v>
      </c>
      <c r="H63" s="256">
        <f t="shared" si="7"/>
        <v>0</v>
      </c>
      <c r="I63" s="256">
        <f t="shared" si="7"/>
        <v>0</v>
      </c>
      <c r="J63" s="256">
        <f t="shared" si="7"/>
        <v>0</v>
      </c>
      <c r="K63" s="256">
        <f t="shared" si="7"/>
        <v>0</v>
      </c>
      <c r="L63" s="267">
        <f t="shared" ref="L63:L64" si="8">SUM(C63+F63+I63)</f>
        <v>0</v>
      </c>
      <c r="M63" s="267">
        <f t="shared" ref="M63:M64" si="9">SUM(D63+G63+J63)</f>
        <v>0</v>
      </c>
      <c r="N63" s="267">
        <f t="shared" ref="N63" si="10">SUM(E63+H63+K63)</f>
        <v>0</v>
      </c>
      <c r="O63" s="268" t="e">
        <f t="shared" ref="O63:O65" si="11">M63/L63*100</f>
        <v>#DIV/0!</v>
      </c>
    </row>
    <row r="64" spans="1:16" ht="10.5" customHeight="1">
      <c r="A64" s="254">
        <v>55</v>
      </c>
      <c r="B64" s="258" t="s">
        <v>264</v>
      </c>
      <c r="C64" s="251">
        <f>SUM(Sheet9!C62)</f>
        <v>0</v>
      </c>
      <c r="D64" s="251">
        <f>SUM(Sheet9!D62)</f>
        <v>0</v>
      </c>
      <c r="E64" s="251">
        <f>SUM(Sheet9!E62)</f>
        <v>0</v>
      </c>
      <c r="F64" s="251"/>
      <c r="G64" s="251"/>
      <c r="H64" s="251"/>
      <c r="I64" s="251"/>
      <c r="J64" s="251"/>
      <c r="K64" s="251"/>
      <c r="L64" s="265">
        <f t="shared" si="8"/>
        <v>0</v>
      </c>
      <c r="M64" s="265">
        <f t="shared" si="9"/>
        <v>0</v>
      </c>
      <c r="N64" s="265"/>
      <c r="O64" s="266"/>
    </row>
    <row r="65" spans="1:16" ht="10.5" customHeight="1">
      <c r="A65" s="254">
        <v>56</v>
      </c>
      <c r="B65" s="255" t="s">
        <v>77</v>
      </c>
      <c r="C65" s="256">
        <f>SUM(Sheet9!C63)</f>
        <v>0</v>
      </c>
      <c r="D65" s="256">
        <f>SUM(Sheet9!D63)</f>
        <v>0</v>
      </c>
      <c r="E65" s="256">
        <f>SUM(Sheet9!E63)</f>
        <v>0</v>
      </c>
      <c r="F65" s="256">
        <f>SUM(онхс!C63)</f>
        <v>0</v>
      </c>
      <c r="G65" s="256">
        <f>SUM(онхс!D63)</f>
        <v>0</v>
      </c>
      <c r="H65" s="256">
        <f>SUM(онхс!E63)</f>
        <v>0</v>
      </c>
      <c r="I65" s="256">
        <f>SUM(Sheet11!C63)</f>
        <v>0</v>
      </c>
      <c r="J65" s="256">
        <f>SUM(Sheet11!D63)</f>
        <v>0</v>
      </c>
      <c r="K65" s="256">
        <f>SUM(Sheet11!E63)</f>
        <v>0</v>
      </c>
      <c r="L65" s="267">
        <f t="shared" si="5"/>
        <v>0</v>
      </c>
      <c r="M65" s="267">
        <f t="shared" si="3"/>
        <v>0</v>
      </c>
      <c r="N65" s="267">
        <f t="shared" si="4"/>
        <v>0</v>
      </c>
      <c r="O65" s="268" t="e">
        <f t="shared" si="11"/>
        <v>#DIV/0!</v>
      </c>
    </row>
    <row r="66" spans="1:16" ht="10.5" customHeight="1">
      <c r="A66" s="254">
        <v>57</v>
      </c>
      <c r="B66" s="261" t="s">
        <v>54</v>
      </c>
      <c r="C66" s="251">
        <f>SUM(Sheet9!C64)</f>
        <v>0</v>
      </c>
      <c r="D66" s="251">
        <f>SUM(Sheet9!D64)</f>
        <v>0</v>
      </c>
      <c r="E66" s="251">
        <f>SUM(Sheet9!E64)</f>
        <v>0</v>
      </c>
      <c r="F66" s="251">
        <f>SUM(онхс!C64)</f>
        <v>0</v>
      </c>
      <c r="G66" s="251">
        <f>SUM(онхс!D64)</f>
        <v>0</v>
      </c>
      <c r="H66" s="251">
        <f>SUM(онхс!E64)</f>
        <v>0</v>
      </c>
      <c r="I66" s="251">
        <f>SUM(Sheet11!C64)</f>
        <v>0</v>
      </c>
      <c r="J66" s="251">
        <f>SUM(Sheet11!D64)</f>
        <v>0</v>
      </c>
      <c r="K66" s="251">
        <f>SUM(Sheet11!E64)</f>
        <v>0</v>
      </c>
      <c r="L66" s="265">
        <f t="shared" si="5"/>
        <v>0</v>
      </c>
      <c r="M66" s="265">
        <f t="shared" si="3"/>
        <v>0</v>
      </c>
      <c r="N66" s="265">
        <f t="shared" si="4"/>
        <v>0</v>
      </c>
      <c r="O66" s="266"/>
    </row>
    <row r="67" spans="1:16" s="4" customFormat="1" ht="10.5" customHeight="1">
      <c r="A67" s="254">
        <v>58</v>
      </c>
      <c r="B67" s="261" t="s">
        <v>55</v>
      </c>
      <c r="C67" s="251">
        <f>SUM(Sheet9!C65)</f>
        <v>0</v>
      </c>
      <c r="D67" s="251">
        <f>SUM(Sheet9!D65)</f>
        <v>0</v>
      </c>
      <c r="E67" s="251">
        <f>SUM(Sheet9!E65)</f>
        <v>0</v>
      </c>
      <c r="F67" s="251">
        <f>SUM(онхс!C65)</f>
        <v>0</v>
      </c>
      <c r="G67" s="251">
        <f>SUM(онхс!D65)</f>
        <v>0</v>
      </c>
      <c r="H67" s="251">
        <f>SUM(онхс!E65)</f>
        <v>0</v>
      </c>
      <c r="I67" s="251">
        <f>SUM(Sheet11!C65)</f>
        <v>0</v>
      </c>
      <c r="J67" s="251">
        <f>SUM(Sheet11!D65)</f>
        <v>0</v>
      </c>
      <c r="K67" s="251">
        <f>SUM(Sheet11!E65)</f>
        <v>0</v>
      </c>
      <c r="L67" s="265">
        <f t="shared" si="5"/>
        <v>0</v>
      </c>
      <c r="M67" s="265">
        <f t="shared" si="3"/>
        <v>0</v>
      </c>
      <c r="N67" s="265">
        <f t="shared" si="4"/>
        <v>0</v>
      </c>
      <c r="O67" s="266"/>
    </row>
    <row r="68" spans="1:16" s="4" customFormat="1" ht="10.5" customHeight="1">
      <c r="A68" s="254">
        <v>59</v>
      </c>
      <c r="B68" s="255" t="s">
        <v>78</v>
      </c>
      <c r="C68" s="256">
        <f>SUM(Sheet9!C66)</f>
        <v>8692822600</v>
      </c>
      <c r="D68" s="256">
        <f>SUM(Sheet9!D66)</f>
        <v>1643627305.3399999</v>
      </c>
      <c r="E68" s="256">
        <f>SUM(Sheet9!E66)</f>
        <v>-7049195294.6599998</v>
      </c>
      <c r="F68" s="256">
        <f>SUM(онхс!C66)</f>
        <v>36351298300</v>
      </c>
      <c r="G68" s="256">
        <f>SUM(онхс!D66)</f>
        <v>5671814972.3000002</v>
      </c>
      <c r="H68" s="256">
        <f>SUM(онхс!E66)</f>
        <v>-30679483327.700001</v>
      </c>
      <c r="I68" s="256">
        <f>SUM(Sheet11!C66)</f>
        <v>7800000000</v>
      </c>
      <c r="J68" s="256">
        <f>SUM(Sheet11!D66)</f>
        <v>7800000000</v>
      </c>
      <c r="K68" s="256">
        <f>SUM(Sheet11!E66)</f>
        <v>0</v>
      </c>
      <c r="L68" s="267">
        <f t="shared" si="5"/>
        <v>52844120900</v>
      </c>
      <c r="M68" s="267">
        <f t="shared" si="3"/>
        <v>15115442277.639999</v>
      </c>
      <c r="N68" s="267">
        <f t="shared" si="4"/>
        <v>-37728678622.360001</v>
      </c>
      <c r="O68" s="268">
        <f t="shared" si="6"/>
        <v>28.603829565532614</v>
      </c>
    </row>
    <row r="69" spans="1:16" ht="10.5" customHeight="1">
      <c r="A69" s="254">
        <v>60</v>
      </c>
      <c r="B69" s="261" t="s">
        <v>90</v>
      </c>
      <c r="C69" s="251">
        <f>SUM(Sheet9!C67)</f>
        <v>7373424000</v>
      </c>
      <c r="D69" s="251">
        <f>SUM(Sheet9!D67)</f>
        <v>1009107233.14</v>
      </c>
      <c r="E69" s="251">
        <f>SUM(Sheet9!E67)</f>
        <v>-6364316766.8599997</v>
      </c>
      <c r="F69" s="251">
        <f>SUM(онхс!C67)</f>
        <v>36351298300</v>
      </c>
      <c r="G69" s="251">
        <f>SUM(онхс!D67)</f>
        <v>5671814972.3000002</v>
      </c>
      <c r="H69" s="251">
        <f>SUM(онхс!E67)</f>
        <v>-30679483327.700001</v>
      </c>
      <c r="I69" s="251">
        <f>SUM(Sheet11!C67)</f>
        <v>7800000000</v>
      </c>
      <c r="J69" s="251">
        <f>SUM(Sheet11!D67)</f>
        <v>7800000000</v>
      </c>
      <c r="K69" s="251">
        <f>SUM(Sheet11!E67)</f>
        <v>0</v>
      </c>
      <c r="L69" s="265">
        <f t="shared" si="5"/>
        <v>51524722300</v>
      </c>
      <c r="M69" s="265">
        <f t="shared" si="3"/>
        <v>14480922205.440001</v>
      </c>
      <c r="N69" s="265">
        <f t="shared" si="4"/>
        <v>-37043800094.559998</v>
      </c>
      <c r="O69" s="266">
        <f t="shared" si="6"/>
        <v>28.104803983465626</v>
      </c>
    </row>
    <row r="70" spans="1:16" ht="10.5" customHeight="1">
      <c r="A70" s="254">
        <v>61</v>
      </c>
      <c r="B70" s="261" t="s">
        <v>85</v>
      </c>
      <c r="C70" s="251">
        <f>SUM(Sheet9!C68)</f>
        <v>97600000</v>
      </c>
      <c r="D70" s="251">
        <f>SUM(Sheet9!D68)</f>
        <v>21600000</v>
      </c>
      <c r="E70" s="251">
        <f>SUM(Sheet9!E68)</f>
        <v>-76000000</v>
      </c>
      <c r="F70" s="251">
        <f>SUM(онхс!C68)</f>
        <v>0</v>
      </c>
      <c r="G70" s="251">
        <f>SUM(онхс!D68)</f>
        <v>0</v>
      </c>
      <c r="H70" s="251">
        <f>SUM(онхс!E68)</f>
        <v>0</v>
      </c>
      <c r="I70" s="251">
        <f>SUM(Sheet11!C68)</f>
        <v>0</v>
      </c>
      <c r="J70" s="251">
        <f>SUM(Sheet11!D68)</f>
        <v>0</v>
      </c>
      <c r="K70" s="251">
        <f>SUM(Sheet11!E68)</f>
        <v>0</v>
      </c>
      <c r="L70" s="265">
        <f>SUM(C70+F70+I70)</f>
        <v>97600000</v>
      </c>
      <c r="M70" s="265">
        <f t="shared" si="3"/>
        <v>21600000</v>
      </c>
      <c r="N70" s="265">
        <f t="shared" si="4"/>
        <v>-76000000</v>
      </c>
      <c r="O70" s="266">
        <f t="shared" si="6"/>
        <v>22.131147540983605</v>
      </c>
    </row>
    <row r="71" spans="1:16" ht="10.5" customHeight="1">
      <c r="A71" s="254">
        <v>62</v>
      </c>
      <c r="B71" s="351" t="s">
        <v>269</v>
      </c>
      <c r="C71" s="251">
        <f>SUM(Sheet9!C69)</f>
        <v>0</v>
      </c>
      <c r="D71" s="251">
        <f>SUM(Sheet9!D69)</f>
        <v>0</v>
      </c>
      <c r="E71" s="251">
        <f>SUM(Sheet9!E69)</f>
        <v>0</v>
      </c>
      <c r="F71" s="251"/>
      <c r="G71" s="251"/>
      <c r="H71" s="251"/>
      <c r="I71" s="251"/>
      <c r="J71" s="251"/>
      <c r="K71" s="251"/>
      <c r="L71" s="265">
        <f>SUM(C71+F71+I71)</f>
        <v>0</v>
      </c>
      <c r="M71" s="265">
        <f t="shared" si="3"/>
        <v>0</v>
      </c>
      <c r="N71" s="265">
        <f t="shared" si="4"/>
        <v>0</v>
      </c>
      <c r="O71" s="266" t="e">
        <f t="shared" si="6"/>
        <v>#DIV/0!</v>
      </c>
    </row>
    <row r="72" spans="1:16" ht="10.5" customHeight="1">
      <c r="A72" s="254">
        <v>63</v>
      </c>
      <c r="B72" s="261" t="s">
        <v>56</v>
      </c>
      <c r="C72" s="251">
        <f>SUM(Sheet9!C70)</f>
        <v>858354400</v>
      </c>
      <c r="D72" s="251">
        <f>SUM(Sheet9!D70)</f>
        <v>358803360</v>
      </c>
      <c r="E72" s="251">
        <f>SUM(Sheet9!E70)</f>
        <v>-499551040</v>
      </c>
      <c r="F72" s="251">
        <f>SUM(онхс!C70)</f>
        <v>0</v>
      </c>
      <c r="G72" s="251">
        <f>SUM(онхс!D70)</f>
        <v>0</v>
      </c>
      <c r="H72" s="251">
        <f>SUM(онхс!E70)</f>
        <v>0</v>
      </c>
      <c r="I72" s="251">
        <f>SUM(Sheet11!C70)</f>
        <v>0</v>
      </c>
      <c r="J72" s="251">
        <f>SUM(Sheet11!D70)</f>
        <v>0</v>
      </c>
      <c r="K72" s="251">
        <f>SUM(Sheet11!E70)</f>
        <v>0</v>
      </c>
      <c r="L72" s="265">
        <f t="shared" si="5"/>
        <v>858354400</v>
      </c>
      <c r="M72" s="265">
        <f t="shared" si="3"/>
        <v>358803360</v>
      </c>
      <c r="N72" s="265">
        <f t="shared" si="4"/>
        <v>-499551040</v>
      </c>
      <c r="O72" s="266">
        <f t="shared" si="6"/>
        <v>41.801307245585271</v>
      </c>
    </row>
    <row r="73" spans="1:16" ht="10.5" customHeight="1">
      <c r="A73" s="254">
        <v>64</v>
      </c>
      <c r="B73" s="258" t="s">
        <v>57</v>
      </c>
      <c r="C73" s="251">
        <f>SUM(Sheet9!C71)</f>
        <v>0</v>
      </c>
      <c r="D73" s="251">
        <f>SUM(Sheet9!D71)</f>
        <v>0</v>
      </c>
      <c r="E73" s="251">
        <f>SUM(Sheet9!E71)</f>
        <v>0</v>
      </c>
      <c r="F73" s="251">
        <f>SUM(онхс!C71)</f>
        <v>0</v>
      </c>
      <c r="G73" s="251">
        <f>SUM(онхс!D71)</f>
        <v>0</v>
      </c>
      <c r="H73" s="251">
        <f>SUM(онхс!E71)</f>
        <v>0</v>
      </c>
      <c r="I73" s="251">
        <f>SUM(Sheet11!C71)</f>
        <v>0</v>
      </c>
      <c r="J73" s="251">
        <f>SUM(Sheet11!D71)</f>
        <v>3000000</v>
      </c>
      <c r="K73" s="251">
        <f>SUM(Sheet11!E71)</f>
        <v>2300000</v>
      </c>
      <c r="L73" s="265">
        <f t="shared" si="5"/>
        <v>0</v>
      </c>
      <c r="M73" s="265">
        <f t="shared" si="3"/>
        <v>3000000</v>
      </c>
      <c r="N73" s="265">
        <f t="shared" si="4"/>
        <v>2300000</v>
      </c>
      <c r="O73" s="266"/>
    </row>
    <row r="74" spans="1:16" ht="10.5" customHeight="1">
      <c r="A74" s="254">
        <v>65</v>
      </c>
      <c r="B74" s="258" t="s">
        <v>58</v>
      </c>
      <c r="C74" s="251">
        <f>SUM(Sheet9!C72)</f>
        <v>98293600</v>
      </c>
      <c r="D74" s="251">
        <f>SUM(Sheet9!D72)</f>
        <v>54098724</v>
      </c>
      <c r="E74" s="251">
        <f>SUM(Sheet9!E72)</f>
        <v>-44194876</v>
      </c>
      <c r="F74" s="251">
        <f>SUM(онхс!C72)</f>
        <v>0</v>
      </c>
      <c r="G74" s="251">
        <f>SUM(онхс!D72)</f>
        <v>0</v>
      </c>
      <c r="H74" s="251">
        <f>SUM(онхс!E72)</f>
        <v>0</v>
      </c>
      <c r="I74" s="251">
        <f>SUM(Sheet11!C72)</f>
        <v>0</v>
      </c>
      <c r="J74" s="251">
        <f>SUM(Sheet11!D72)</f>
        <v>0</v>
      </c>
      <c r="K74" s="251">
        <f>SUM(Sheet11!E72)</f>
        <v>0</v>
      </c>
      <c r="L74" s="265">
        <f t="shared" si="5"/>
        <v>98293600</v>
      </c>
      <c r="M74" s="265">
        <f t="shared" si="3"/>
        <v>54098724</v>
      </c>
      <c r="N74" s="265">
        <f t="shared" si="4"/>
        <v>-44194876</v>
      </c>
      <c r="O74" s="266">
        <f t="shared" si="6"/>
        <v>55.037890564594235</v>
      </c>
    </row>
    <row r="75" spans="1:16" ht="10.5" customHeight="1">
      <c r="A75" s="254">
        <v>66</v>
      </c>
      <c r="B75" s="258" t="s">
        <v>59</v>
      </c>
      <c r="C75" s="251">
        <f>SUM(Sheet9!C73)</f>
        <v>167328000</v>
      </c>
      <c r="D75" s="251">
        <f>SUM(Sheet9!D73)</f>
        <v>127137048.2</v>
      </c>
      <c r="E75" s="251">
        <f>SUM(Sheet9!E73)</f>
        <v>-40190951.799999997</v>
      </c>
      <c r="F75" s="251">
        <f>SUM(онхс!C73)</f>
        <v>0</v>
      </c>
      <c r="G75" s="251">
        <f>SUM(онхс!D73)</f>
        <v>0</v>
      </c>
      <c r="H75" s="251">
        <f>SUM(онхс!E73)</f>
        <v>0</v>
      </c>
      <c r="I75" s="251">
        <f>SUM(Sheet11!C73)</f>
        <v>0</v>
      </c>
      <c r="J75" s="251">
        <f>SUM(Sheet11!D73)</f>
        <v>0</v>
      </c>
      <c r="K75" s="251">
        <f>SUM(Sheet11!E73)</f>
        <v>0</v>
      </c>
      <c r="L75" s="265">
        <f t="shared" si="5"/>
        <v>167328000</v>
      </c>
      <c r="M75" s="265">
        <f t="shared" si="3"/>
        <v>127137048.2</v>
      </c>
      <c r="N75" s="265">
        <f t="shared" si="4"/>
        <v>-40190951.799999997</v>
      </c>
      <c r="O75" s="266"/>
    </row>
    <row r="76" spans="1:16" ht="10.5" customHeight="1">
      <c r="A76" s="254">
        <v>67</v>
      </c>
      <c r="B76" s="258" t="s">
        <v>60</v>
      </c>
      <c r="C76" s="251">
        <f>SUM(Sheet9!C74)</f>
        <v>97822600</v>
      </c>
      <c r="D76" s="251">
        <f>SUM(Sheet9!D74)</f>
        <v>72880940</v>
      </c>
      <c r="E76" s="251">
        <f>SUM(Sheet9!E74)</f>
        <v>-24941660</v>
      </c>
      <c r="F76" s="251">
        <f>SUM(онхс!C74)</f>
        <v>0</v>
      </c>
      <c r="G76" s="251">
        <f>SUM(онхс!D74)</f>
        <v>0</v>
      </c>
      <c r="H76" s="251">
        <f>SUM(онхс!E74)</f>
        <v>0</v>
      </c>
      <c r="I76" s="251">
        <f>SUM(Sheet11!C74)</f>
        <v>0</v>
      </c>
      <c r="J76" s="251">
        <f>SUM(Sheet11!D74)</f>
        <v>0</v>
      </c>
      <c r="K76" s="251">
        <f>SUM(Sheet11!E74)</f>
        <v>0</v>
      </c>
      <c r="L76" s="265">
        <f t="shared" si="5"/>
        <v>97822600</v>
      </c>
      <c r="M76" s="265">
        <f t="shared" si="3"/>
        <v>72880940</v>
      </c>
      <c r="N76" s="265">
        <f t="shared" si="4"/>
        <v>-24941660</v>
      </c>
      <c r="O76" s="266">
        <f t="shared" si="6"/>
        <v>74.503172068622177</v>
      </c>
      <c r="P76" s="34"/>
    </row>
    <row r="77" spans="1:16" ht="10.5" customHeight="1">
      <c r="A77" s="254">
        <v>68</v>
      </c>
      <c r="B77" s="255" t="s">
        <v>61</v>
      </c>
      <c r="C77" s="256">
        <f>SUM(Sheet9!C75)</f>
        <v>37878885300</v>
      </c>
      <c r="D77" s="256">
        <f>SUM(Sheet9!D75)</f>
        <v>17964364597</v>
      </c>
      <c r="E77" s="256">
        <f>SUM(Sheet9!E75)</f>
        <v>-19914520703</v>
      </c>
      <c r="F77" s="256">
        <f>SUM(онхс!C75)</f>
        <v>12730282700</v>
      </c>
      <c r="G77" s="256">
        <f>SUM(онхс!D75)</f>
        <v>6697941814</v>
      </c>
      <c r="H77" s="256">
        <f>SUM(онхс!E75)</f>
        <v>-6032340886</v>
      </c>
      <c r="I77" s="256">
        <f>SUM(Sheet11!C75)</f>
        <v>0</v>
      </c>
      <c r="J77" s="256">
        <f>SUM(Sheet11!D75)</f>
        <v>0</v>
      </c>
      <c r="K77" s="256">
        <f>SUM(Sheet11!E75)</f>
        <v>0</v>
      </c>
      <c r="L77" s="265">
        <f t="shared" si="5"/>
        <v>50609168000</v>
      </c>
      <c r="M77" s="267">
        <f t="shared" si="3"/>
        <v>24662306411</v>
      </c>
      <c r="N77" s="267">
        <f t="shared" si="4"/>
        <v>-25946861589</v>
      </c>
      <c r="O77" s="268">
        <f t="shared" si="6"/>
        <v>48.730906643239024</v>
      </c>
    </row>
    <row r="78" spans="1:16" ht="10.5" customHeight="1">
      <c r="A78" s="254">
        <v>69</v>
      </c>
      <c r="B78" s="261" t="s">
        <v>259</v>
      </c>
      <c r="C78" s="251">
        <f>SUM(Sheet9!C76)</f>
        <v>0</v>
      </c>
      <c r="D78" s="251">
        <f>SUM(Sheet9!D76)</f>
        <v>0</v>
      </c>
      <c r="E78" s="251">
        <f>SUM(Sheet9!E76)</f>
        <v>0</v>
      </c>
      <c r="F78" s="251">
        <f>SUM(онхс!C76)</f>
        <v>0</v>
      </c>
      <c r="G78" s="251">
        <f>SUM(онхс!D76)</f>
        <v>0</v>
      </c>
      <c r="H78" s="251">
        <f>SUM(онхс!E76)</f>
        <v>0</v>
      </c>
      <c r="I78" s="251">
        <f>SUM(Sheet11!C76)</f>
        <v>0</v>
      </c>
      <c r="J78" s="251">
        <f>SUM(Sheet11!D76)</f>
        <v>0</v>
      </c>
      <c r="K78" s="251">
        <f>SUM(Sheet11!E76)</f>
        <v>0</v>
      </c>
      <c r="L78" s="265">
        <f t="shared" ref="L78:L80" si="12">SUM(C78+F78+I78)</f>
        <v>0</v>
      </c>
      <c r="M78" s="265">
        <f t="shared" ref="M78:M109" si="13">SUM(D78+G78+J78)</f>
        <v>0</v>
      </c>
      <c r="N78" s="265">
        <f t="shared" ref="N78:N109" si="14">SUM(E78+H78+K78)</f>
        <v>0</v>
      </c>
      <c r="O78" s="266" t="e">
        <f t="shared" ref="O78:O94" si="15">M78/L78*100</f>
        <v>#DIV/0!</v>
      </c>
      <c r="P78" s="34"/>
    </row>
    <row r="79" spans="1:16" ht="10.5" customHeight="1">
      <c r="A79" s="254">
        <v>70</v>
      </c>
      <c r="B79" s="261" t="s">
        <v>260</v>
      </c>
      <c r="C79" s="251">
        <f>SUM(Sheet9!C77)</f>
        <v>2396763800</v>
      </c>
      <c r="D79" s="251">
        <f>SUM(Sheet9!D77)</f>
        <v>1003098855</v>
      </c>
      <c r="E79" s="251">
        <f>SUM(Sheet9!E76)</f>
        <v>0</v>
      </c>
      <c r="F79" s="251">
        <f>SUM(онхс!C76)</f>
        <v>0</v>
      </c>
      <c r="G79" s="251">
        <f>SUM(онхс!D76)</f>
        <v>0</v>
      </c>
      <c r="H79" s="251">
        <f>SUM(онхс!E76)</f>
        <v>0</v>
      </c>
      <c r="I79" s="251">
        <f>SUM(Sheet11!C76)</f>
        <v>0</v>
      </c>
      <c r="J79" s="251">
        <f>SUM(Sheet11!D76)</f>
        <v>0</v>
      </c>
      <c r="K79" s="251">
        <f>SUM(Sheet11!E76)</f>
        <v>0</v>
      </c>
      <c r="L79" s="265">
        <f t="shared" si="12"/>
        <v>2396763800</v>
      </c>
      <c r="M79" s="265">
        <f t="shared" si="13"/>
        <v>1003098855</v>
      </c>
      <c r="N79" s="265">
        <f t="shared" si="14"/>
        <v>0</v>
      </c>
      <c r="O79" s="266">
        <f t="shared" si="15"/>
        <v>41.852219855790544</v>
      </c>
      <c r="P79" s="34"/>
    </row>
    <row r="80" spans="1:16" ht="10.5" customHeight="1">
      <c r="A80" s="254">
        <v>71</v>
      </c>
      <c r="B80" s="261" t="s">
        <v>268</v>
      </c>
      <c r="C80" s="251">
        <f>SUM(Sheet9!C78)</f>
        <v>35482121500</v>
      </c>
      <c r="D80" s="251">
        <f>SUM(Sheet9!D78)</f>
        <v>16961265742</v>
      </c>
      <c r="E80" s="251">
        <f>SUM(Sheet9!E77)</f>
        <v>-1393664945</v>
      </c>
      <c r="F80" s="251">
        <f>SUM(онхс!C77)</f>
        <v>0</v>
      </c>
      <c r="G80" s="251">
        <f>SUM(онхс!D77)</f>
        <v>0</v>
      </c>
      <c r="H80" s="251">
        <f>SUM(онхс!E77)</f>
        <v>0</v>
      </c>
      <c r="I80" s="251">
        <f>SUM(Sheet11!C77)</f>
        <v>0</v>
      </c>
      <c r="J80" s="251">
        <f>SUM(Sheet11!D77)</f>
        <v>0</v>
      </c>
      <c r="K80" s="251">
        <f>SUM(Sheet11!E77)</f>
        <v>0</v>
      </c>
      <c r="L80" s="265">
        <f t="shared" si="12"/>
        <v>35482121500</v>
      </c>
      <c r="M80" s="265">
        <f t="shared" si="13"/>
        <v>16961265742</v>
      </c>
      <c r="N80" s="265">
        <f t="shared" si="14"/>
        <v>-1393664945</v>
      </c>
      <c r="O80" s="266">
        <f t="shared" si="15"/>
        <v>47.802287532328073</v>
      </c>
    </row>
    <row r="81" spans="1:16" ht="10.5" customHeight="1">
      <c r="A81" s="254">
        <v>72</v>
      </c>
      <c r="B81" s="255" t="s">
        <v>62</v>
      </c>
      <c r="C81" s="256">
        <f>SUM(Sheet9!C79)</f>
        <v>98632616300</v>
      </c>
      <c r="D81" s="256">
        <f>SUM(Sheet9!D79)</f>
        <v>68233125363.400002</v>
      </c>
      <c r="E81" s="256">
        <f>SUM(Sheet9!E79)</f>
        <v>-28753517684.599998</v>
      </c>
      <c r="F81" s="256">
        <f>SUM(онхс!C79)</f>
        <v>49081581000</v>
      </c>
      <c r="G81" s="256">
        <f>SUM(онхс!D79)</f>
        <v>29079650437.130001</v>
      </c>
      <c r="H81" s="256">
        <f>SUM(онхс!E79)</f>
        <v>-20001930562.869999</v>
      </c>
      <c r="I81" s="256">
        <f>SUM(Sheet11!C79)</f>
        <v>11094905800</v>
      </c>
      <c r="J81" s="256">
        <f>SUM(Sheet11!D79)</f>
        <v>11850171795.629999</v>
      </c>
      <c r="K81" s="256">
        <f>SUM(Sheet11!E79)</f>
        <v>755265995.62999988</v>
      </c>
      <c r="L81" s="267">
        <f t="shared" ref="L81:L109" si="16">SUM(C81+F81+I81)</f>
        <v>158809103100</v>
      </c>
      <c r="M81" s="267">
        <f t="shared" si="13"/>
        <v>109162947596.16</v>
      </c>
      <c r="N81" s="267">
        <f t="shared" si="14"/>
        <v>-48000182251.840004</v>
      </c>
      <c r="O81" s="268">
        <f t="shared" si="15"/>
        <v>68.738469939863293</v>
      </c>
    </row>
    <row r="82" spans="1:16" ht="9.75" customHeight="1">
      <c r="A82" s="254">
        <v>73</v>
      </c>
      <c r="B82" s="258" t="s">
        <v>64</v>
      </c>
      <c r="C82" s="251">
        <f>SUM(Sheet9!C80)</f>
        <v>86412000</v>
      </c>
      <c r="D82" s="251">
        <f>SUM(Sheet9!D80)</f>
        <v>158903523</v>
      </c>
      <c r="E82" s="251">
        <f>SUM(Sheet9!E80)</f>
        <v>72491523</v>
      </c>
      <c r="F82" s="251">
        <f>SUM(онхс!C80)</f>
        <v>0</v>
      </c>
      <c r="G82" s="251">
        <f>SUM(онхс!D80)</f>
        <v>0</v>
      </c>
      <c r="H82" s="251">
        <f>SUM(онхс!E80)</f>
        <v>0</v>
      </c>
      <c r="I82" s="251">
        <f>SUM(Sheet11!C80)</f>
        <v>495265100</v>
      </c>
      <c r="J82" s="251">
        <f>SUM(Sheet11!D80)</f>
        <v>582217492.43999994</v>
      </c>
      <c r="K82" s="251">
        <f>SUM(Sheet11!E80)</f>
        <v>86952392.439999983</v>
      </c>
      <c r="L82" s="265">
        <f t="shared" si="16"/>
        <v>581677100</v>
      </c>
      <c r="M82" s="265">
        <f t="shared" si="13"/>
        <v>741121015.43999994</v>
      </c>
      <c r="N82" s="265">
        <f t="shared" si="14"/>
        <v>159443915.44</v>
      </c>
      <c r="O82" s="266">
        <f t="shared" si="15"/>
        <v>127.4110697223597</v>
      </c>
      <c r="P82" s="34"/>
    </row>
    <row r="83" spans="1:16" ht="9.75" customHeight="1">
      <c r="A83" s="254">
        <v>74</v>
      </c>
      <c r="B83" s="258" t="s">
        <v>63</v>
      </c>
      <c r="C83" s="251">
        <f>SUM(Sheet9!C81)</f>
        <v>105740600</v>
      </c>
      <c r="D83" s="251">
        <f>SUM(Sheet9!D81)</f>
        <v>118236506.03999999</v>
      </c>
      <c r="E83" s="251">
        <f>SUM(Sheet9!E81)</f>
        <v>5312948.0399999991</v>
      </c>
      <c r="F83" s="251">
        <f>SUM(онхс!C81)</f>
        <v>255958500</v>
      </c>
      <c r="G83" s="251">
        <f>SUM(онхс!D81)</f>
        <v>6562924</v>
      </c>
      <c r="H83" s="251">
        <f>SUM(онхс!E81)</f>
        <v>-249395576</v>
      </c>
      <c r="I83" s="251">
        <f>SUM(Sheet11!C81)</f>
        <v>35867000</v>
      </c>
      <c r="J83" s="251">
        <f>SUM(Sheet11!D81)</f>
        <v>77403319</v>
      </c>
      <c r="K83" s="251">
        <f>SUM(Sheet11!E81)</f>
        <v>41536319</v>
      </c>
      <c r="L83" s="265">
        <f t="shared" si="16"/>
        <v>397566100</v>
      </c>
      <c r="M83" s="265">
        <f t="shared" si="13"/>
        <v>202202749.03999999</v>
      </c>
      <c r="N83" s="265">
        <f t="shared" si="14"/>
        <v>-202546308.96000001</v>
      </c>
      <c r="O83" s="266">
        <f t="shared" si="15"/>
        <v>50.860158610102822</v>
      </c>
    </row>
    <row r="84" spans="1:16" ht="9.75" customHeight="1">
      <c r="A84" s="254">
        <v>75</v>
      </c>
      <c r="B84" s="258" t="s">
        <v>76</v>
      </c>
      <c r="C84" s="251">
        <f>SUM(Sheet9!C82)</f>
        <v>3491459900</v>
      </c>
      <c r="D84" s="251">
        <f>SUM(Sheet9!D82)</f>
        <v>240000</v>
      </c>
      <c r="E84" s="251">
        <f>SUM(Sheet9!E82)</f>
        <v>-1900489300</v>
      </c>
      <c r="F84" s="251">
        <f>SUM(онхс!C82)</f>
        <v>4978862800</v>
      </c>
      <c r="G84" s="251">
        <f>SUM(онхс!D82)</f>
        <v>3728262713.4499998</v>
      </c>
      <c r="H84" s="251">
        <f>SUM(онхс!E82)</f>
        <v>-1250600086.5500002</v>
      </c>
      <c r="I84" s="251">
        <f>SUM(Sheet11!C82)</f>
        <v>2763773700</v>
      </c>
      <c r="J84" s="251">
        <f>SUM(Sheet11!D82)</f>
        <v>3139550984.1899996</v>
      </c>
      <c r="K84" s="251">
        <f>SUM(Sheet11!E82)</f>
        <v>375777284.19000006</v>
      </c>
      <c r="L84" s="269">
        <f t="shared" si="16"/>
        <v>11234096400</v>
      </c>
      <c r="M84" s="265">
        <f t="shared" si="13"/>
        <v>6868053697.6399994</v>
      </c>
      <c r="N84" s="265">
        <f t="shared" si="14"/>
        <v>-2775312102.3600001</v>
      </c>
      <c r="O84" s="266">
        <f t="shared" si="15"/>
        <v>61.135791016000177</v>
      </c>
    </row>
    <row r="85" spans="1:16" ht="9.75" customHeight="1">
      <c r="A85" s="254">
        <v>76</v>
      </c>
      <c r="B85" s="258" t="s">
        <v>175</v>
      </c>
      <c r="C85" s="251">
        <f>SUM(Sheet9!C83)</f>
        <v>0</v>
      </c>
      <c r="D85" s="251">
        <f>SUM(Sheet9!D83)</f>
        <v>0</v>
      </c>
      <c r="E85" s="251">
        <f>SUM(Sheet9!E83)</f>
        <v>0</v>
      </c>
      <c r="F85" s="251">
        <f>SUM(онхс!C83)</f>
        <v>0</v>
      </c>
      <c r="G85" s="251">
        <f>SUM(онхс!D83)</f>
        <v>0</v>
      </c>
      <c r="H85" s="251">
        <f>SUM(онхс!E83)</f>
        <v>0</v>
      </c>
      <c r="I85" s="251">
        <f>SUM(Sheet11!C83)</f>
        <v>0</v>
      </c>
      <c r="J85" s="251">
        <f>SUM(Sheet11!D83)</f>
        <v>0</v>
      </c>
      <c r="K85" s="251">
        <f>SUM(Sheet11!E83)</f>
        <v>0</v>
      </c>
      <c r="L85" s="269">
        <f t="shared" si="16"/>
        <v>0</v>
      </c>
      <c r="M85" s="265">
        <f t="shared" si="13"/>
        <v>0</v>
      </c>
      <c r="N85" s="265">
        <f t="shared" si="14"/>
        <v>0</v>
      </c>
      <c r="O85" s="266"/>
    </row>
    <row r="86" spans="1:16" ht="9.75" customHeight="1">
      <c r="A86" s="254">
        <v>77</v>
      </c>
      <c r="B86" s="258" t="s">
        <v>65</v>
      </c>
      <c r="C86" s="251">
        <f>SUM(Sheet9!C84)</f>
        <v>0</v>
      </c>
      <c r="D86" s="251">
        <f>SUM(Sheet9!D84)</f>
        <v>0</v>
      </c>
      <c r="E86" s="251">
        <f>SUM(Sheet9!E84)</f>
        <v>0</v>
      </c>
      <c r="F86" s="251">
        <f>SUM(онхс!C84)</f>
        <v>0</v>
      </c>
      <c r="G86" s="251">
        <f>SUM(онхс!D84)</f>
        <v>0</v>
      </c>
      <c r="H86" s="251">
        <f>SUM(онхс!E84)</f>
        <v>0</v>
      </c>
      <c r="I86" s="251">
        <f>SUM(Sheet11!C84)</f>
        <v>0</v>
      </c>
      <c r="J86" s="251">
        <f>SUM(Sheet11!D84)</f>
        <v>0</v>
      </c>
      <c r="K86" s="251">
        <f>SUM(Sheet11!E84)</f>
        <v>0</v>
      </c>
      <c r="L86" s="269">
        <f t="shared" si="16"/>
        <v>0</v>
      </c>
      <c r="M86" s="265">
        <f t="shared" si="13"/>
        <v>0</v>
      </c>
      <c r="N86" s="265">
        <f t="shared" si="14"/>
        <v>0</v>
      </c>
      <c r="O86" s="266"/>
    </row>
    <row r="87" spans="1:16" ht="9.75" customHeight="1">
      <c r="A87" s="254">
        <v>78</v>
      </c>
      <c r="B87" s="258" t="s">
        <v>66</v>
      </c>
      <c r="C87" s="251">
        <f>SUM(Sheet9!C85)</f>
        <v>0</v>
      </c>
      <c r="D87" s="251">
        <f>SUM(Sheet9!D85)</f>
        <v>0</v>
      </c>
      <c r="E87" s="251">
        <f>SUM(Sheet9!E85)</f>
        <v>0</v>
      </c>
      <c r="F87" s="251">
        <f>SUM(онхс!C85)</f>
        <v>32300821800</v>
      </c>
      <c r="G87" s="251">
        <f>SUM(онхс!D85)</f>
        <v>17890175303</v>
      </c>
      <c r="H87" s="251">
        <f>SUM(онхс!E85)</f>
        <v>-14410646497</v>
      </c>
      <c r="I87" s="251">
        <f>SUM(Sheet11!C85)</f>
        <v>0</v>
      </c>
      <c r="J87" s="251">
        <f>SUM(Sheet11!D85)</f>
        <v>0</v>
      </c>
      <c r="K87" s="251">
        <f>SUM(Sheet11!E85)</f>
        <v>0</v>
      </c>
      <c r="L87" s="270">
        <f t="shared" si="16"/>
        <v>32300821800</v>
      </c>
      <c r="M87" s="265">
        <f t="shared" si="13"/>
        <v>17890175303</v>
      </c>
      <c r="N87" s="265">
        <f t="shared" si="14"/>
        <v>-14410646497</v>
      </c>
      <c r="O87" s="266">
        <f t="shared" si="15"/>
        <v>55.3861304637147</v>
      </c>
    </row>
    <row r="88" spans="1:16" ht="10.5" customHeight="1">
      <c r="A88" s="254">
        <v>79</v>
      </c>
      <c r="B88" s="258" t="s">
        <v>182</v>
      </c>
      <c r="C88" s="251">
        <f>SUM(Sheet9!C86)</f>
        <v>94949003800</v>
      </c>
      <c r="D88" s="251">
        <f>SUM(Sheet9!D86)</f>
        <v>67955745334.360001</v>
      </c>
      <c r="E88" s="251">
        <f>SUM(Sheet9!E86)</f>
        <v>-26806028865.639999</v>
      </c>
      <c r="F88" s="251">
        <f>SUM(онхс!C86)</f>
        <v>11545937900</v>
      </c>
      <c r="G88" s="251">
        <f>SUM(онхс!D86)</f>
        <v>7454649496.6800003</v>
      </c>
      <c r="H88" s="251">
        <f>SUM(онхс!E86)</f>
        <v>-4091288403.3200002</v>
      </c>
      <c r="I88" s="251">
        <f>SUM(Sheet11!C86)</f>
        <v>7800000000</v>
      </c>
      <c r="J88" s="251">
        <f>SUM(Sheet11!D86)</f>
        <v>8051000000</v>
      </c>
      <c r="K88" s="251">
        <f>SUM(Sheet11!E86)</f>
        <v>251000000</v>
      </c>
      <c r="L88" s="270">
        <f t="shared" si="16"/>
        <v>114294941700</v>
      </c>
      <c r="M88" s="265">
        <f t="shared" si="13"/>
        <v>83461394831.040009</v>
      </c>
      <c r="N88" s="265">
        <f t="shared" si="14"/>
        <v>-30646317268.959999</v>
      </c>
      <c r="O88" s="266">
        <f t="shared" si="15"/>
        <v>73.022824623427766</v>
      </c>
    </row>
    <row r="89" spans="1:16" ht="10.5" customHeight="1">
      <c r="A89" s="254">
        <v>80</v>
      </c>
      <c r="B89" s="248" t="s">
        <v>67</v>
      </c>
      <c r="C89" s="251">
        <f>SUM(Sheet9!C87)</f>
        <v>39575379</v>
      </c>
      <c r="D89" s="251">
        <f>SUM(Sheet9!D87)</f>
        <v>35744389.740000002</v>
      </c>
      <c r="E89" s="251">
        <f>SUM(Sheet9!E87)</f>
        <v>-3830989.2599999979</v>
      </c>
      <c r="F89" s="251">
        <f>SUM(онхс!C87)</f>
        <v>0</v>
      </c>
      <c r="G89" s="251">
        <f>SUM(онхс!D87)</f>
        <v>0</v>
      </c>
      <c r="H89" s="251">
        <f>SUM(онхс!E87)</f>
        <v>0</v>
      </c>
      <c r="I89" s="251">
        <f>SUM(Sheet11!C87)</f>
        <v>0</v>
      </c>
      <c r="J89" s="251">
        <f>SUM(Sheet11!D87)</f>
        <v>0</v>
      </c>
      <c r="K89" s="251">
        <f>SUM(Sheet11!E87)</f>
        <v>0</v>
      </c>
      <c r="L89" s="265">
        <f t="shared" si="16"/>
        <v>39575379</v>
      </c>
      <c r="M89" s="265">
        <f t="shared" si="13"/>
        <v>35744389.740000002</v>
      </c>
      <c r="N89" s="265">
        <f t="shared" si="14"/>
        <v>-3830989.2599999979</v>
      </c>
      <c r="O89" s="266">
        <f t="shared" si="15"/>
        <v>90.319766084868064</v>
      </c>
    </row>
    <row r="90" spans="1:16" ht="10.5" customHeight="1">
      <c r="A90" s="254">
        <v>81</v>
      </c>
      <c r="B90" s="255" t="s">
        <v>68</v>
      </c>
      <c r="C90" s="256">
        <f>SUM(Sheet9!C88)</f>
        <v>1793</v>
      </c>
      <c r="D90" s="256">
        <f>SUM(Sheet9!D88)</f>
        <v>1750</v>
      </c>
      <c r="E90" s="256">
        <f>SUM(Sheet9!E88)</f>
        <v>-43</v>
      </c>
      <c r="F90" s="256">
        <f>SUM(онхс!C88)</f>
        <v>0</v>
      </c>
      <c r="G90" s="256">
        <f>SUM(онхс!D88)</f>
        <v>0</v>
      </c>
      <c r="H90" s="256">
        <f>SUM(онхс!E88)</f>
        <v>0</v>
      </c>
      <c r="I90" s="256">
        <f>SUM(Sheet11!C88)</f>
        <v>0</v>
      </c>
      <c r="J90" s="256">
        <f>SUM(Sheet11!D88)</f>
        <v>0</v>
      </c>
      <c r="K90" s="256">
        <f>SUM(Sheet11!E88)</f>
        <v>0</v>
      </c>
      <c r="L90" s="267">
        <f t="shared" si="16"/>
        <v>1793</v>
      </c>
      <c r="M90" s="267">
        <f t="shared" si="13"/>
        <v>1750</v>
      </c>
      <c r="N90" s="267">
        <f t="shared" si="14"/>
        <v>-43</v>
      </c>
      <c r="O90" s="268">
        <f t="shared" si="15"/>
        <v>97.601784718349137</v>
      </c>
    </row>
    <row r="91" spans="1:16" ht="9" customHeight="1">
      <c r="A91" s="254">
        <v>82</v>
      </c>
      <c r="B91" s="248" t="s">
        <v>69</v>
      </c>
      <c r="C91" s="251">
        <f>SUM(Sheet9!C89)</f>
        <v>156</v>
      </c>
      <c r="D91" s="251">
        <f>SUM(Sheet9!D89)</f>
        <v>157</v>
      </c>
      <c r="E91" s="251">
        <f>SUM(Sheet9!E89)</f>
        <v>1</v>
      </c>
      <c r="F91" s="251">
        <f>SUM(онхс!C89)</f>
        <v>0</v>
      </c>
      <c r="G91" s="251">
        <f>SUM(онхс!D89)</f>
        <v>0</v>
      </c>
      <c r="H91" s="251">
        <f>SUM(онхс!E89)</f>
        <v>0</v>
      </c>
      <c r="I91" s="251">
        <f>SUM(Sheet11!C89)</f>
        <v>0</v>
      </c>
      <c r="J91" s="251">
        <f>SUM(Sheet11!D89)</f>
        <v>0</v>
      </c>
      <c r="K91" s="251">
        <f>SUM(Sheet11!E89)</f>
        <v>0</v>
      </c>
      <c r="L91" s="265">
        <f t="shared" si="16"/>
        <v>156</v>
      </c>
      <c r="M91" s="265">
        <f t="shared" si="13"/>
        <v>157</v>
      </c>
      <c r="N91" s="265">
        <f t="shared" si="14"/>
        <v>1</v>
      </c>
      <c r="O91" s="266">
        <f t="shared" si="15"/>
        <v>100.64102564102564</v>
      </c>
    </row>
    <row r="92" spans="1:16" ht="9" customHeight="1">
      <c r="A92" s="254">
        <v>83</v>
      </c>
      <c r="B92" s="248" t="s">
        <v>70</v>
      </c>
      <c r="C92" s="251">
        <f>SUM(Sheet9!C90)</f>
        <v>740</v>
      </c>
      <c r="D92" s="251">
        <f>SUM(Sheet9!D90)</f>
        <v>688</v>
      </c>
      <c r="E92" s="251">
        <f>SUM(Sheet9!E90)</f>
        <v>-52</v>
      </c>
      <c r="F92" s="251">
        <f>SUM(онхс!C90)</f>
        <v>0</v>
      </c>
      <c r="G92" s="251">
        <f>SUM(онхс!D90)</f>
        <v>0</v>
      </c>
      <c r="H92" s="251">
        <f>SUM(онхс!E90)</f>
        <v>0</v>
      </c>
      <c r="I92" s="251">
        <f>SUM(Sheet11!C90)</f>
        <v>0</v>
      </c>
      <c r="J92" s="251">
        <f>SUM(Sheet11!D90)</f>
        <v>0</v>
      </c>
      <c r="K92" s="251">
        <f>SUM(Sheet11!E90)</f>
        <v>0</v>
      </c>
      <c r="L92" s="265">
        <f t="shared" si="16"/>
        <v>740</v>
      </c>
      <c r="M92" s="265">
        <f t="shared" si="13"/>
        <v>688</v>
      </c>
      <c r="N92" s="265">
        <f t="shared" si="14"/>
        <v>-52</v>
      </c>
      <c r="O92" s="266">
        <f t="shared" si="15"/>
        <v>92.972972972972983</v>
      </c>
    </row>
    <row r="93" spans="1:16" ht="9" customHeight="1">
      <c r="A93" s="254">
        <v>84</v>
      </c>
      <c r="B93" s="248" t="s">
        <v>71</v>
      </c>
      <c r="C93" s="251">
        <f>SUM(Sheet9!C91)</f>
        <v>906</v>
      </c>
      <c r="D93" s="251">
        <f>SUM(Sheet9!D91)</f>
        <v>913</v>
      </c>
      <c r="E93" s="251">
        <f>SUM(Sheet9!E91)</f>
        <v>7</v>
      </c>
      <c r="F93" s="251">
        <f>SUM(онхс!C91)</f>
        <v>0</v>
      </c>
      <c r="G93" s="251">
        <f>SUM(онхс!D91)</f>
        <v>0</v>
      </c>
      <c r="H93" s="251">
        <f>SUM(онхс!E91)</f>
        <v>0</v>
      </c>
      <c r="I93" s="251">
        <f>SUM(Sheet11!C91)</f>
        <v>0</v>
      </c>
      <c r="J93" s="251">
        <f>SUM(Sheet11!D91)</f>
        <v>0</v>
      </c>
      <c r="K93" s="251">
        <f>SUM(Sheet11!E91)</f>
        <v>0</v>
      </c>
      <c r="L93" s="265">
        <f t="shared" si="16"/>
        <v>906</v>
      </c>
      <c r="M93" s="265">
        <f t="shared" si="13"/>
        <v>913</v>
      </c>
      <c r="N93" s="265">
        <f t="shared" si="14"/>
        <v>7</v>
      </c>
      <c r="O93" s="266">
        <f t="shared" si="15"/>
        <v>100.77262693156732</v>
      </c>
    </row>
    <row r="94" spans="1:16" ht="9" customHeight="1">
      <c r="A94" s="254">
        <v>85</v>
      </c>
      <c r="B94" s="248" t="s">
        <v>72</v>
      </c>
      <c r="C94" s="251">
        <f>SUM(Sheet9!C92)</f>
        <v>91</v>
      </c>
      <c r="D94" s="251">
        <f>SUM(Sheet9!D92)</f>
        <v>86</v>
      </c>
      <c r="E94" s="251">
        <f>SUM(Sheet9!E92)</f>
        <v>-5</v>
      </c>
      <c r="F94" s="251">
        <f>SUM(онхс!C92)</f>
        <v>0</v>
      </c>
      <c r="G94" s="251">
        <f>SUM(онхс!D92)</f>
        <v>0</v>
      </c>
      <c r="H94" s="251">
        <f>SUM(онхс!E92)</f>
        <v>0</v>
      </c>
      <c r="I94" s="251">
        <f>SUM(Sheet11!C92)</f>
        <v>0</v>
      </c>
      <c r="J94" s="251">
        <f>SUM(Sheet11!D92)</f>
        <v>0</v>
      </c>
      <c r="K94" s="251">
        <f>SUM(Sheet11!E92)</f>
        <v>0</v>
      </c>
      <c r="L94" s="265">
        <f t="shared" si="16"/>
        <v>91</v>
      </c>
      <c r="M94" s="265">
        <f t="shared" si="13"/>
        <v>86</v>
      </c>
      <c r="N94" s="265">
        <f t="shared" si="14"/>
        <v>-5</v>
      </c>
      <c r="O94" s="266">
        <f t="shared" si="15"/>
        <v>94.505494505494497</v>
      </c>
    </row>
    <row r="95" spans="1:16">
      <c r="A95" s="254">
        <v>86</v>
      </c>
      <c r="B95" s="248" t="s">
        <v>123</v>
      </c>
      <c r="C95" s="251">
        <f>SUM(Sheet9!C93)</f>
        <v>0</v>
      </c>
      <c r="D95" s="251">
        <f>SUM(Sheet9!D93)</f>
        <v>0</v>
      </c>
      <c r="E95" s="251">
        <f>SUM(Sheet9!E93)</f>
        <v>0</v>
      </c>
      <c r="F95" s="251">
        <f>SUM(онхс!C93)</f>
        <v>0</v>
      </c>
      <c r="G95" s="251">
        <f>SUM(онхс!D93)</f>
        <v>0</v>
      </c>
      <c r="H95" s="251">
        <f>SUM(онхс!E93)</f>
        <v>0</v>
      </c>
      <c r="I95" s="251">
        <f>SUM(Sheet11!C93)</f>
        <v>0</v>
      </c>
      <c r="J95" s="251">
        <f>SUM(Sheet11!D93)</f>
        <v>0</v>
      </c>
      <c r="K95" s="251">
        <f>SUM(Sheet11!E93)</f>
        <v>0</v>
      </c>
      <c r="L95" s="265">
        <f t="shared" si="16"/>
        <v>0</v>
      </c>
      <c r="M95" s="265">
        <f t="shared" si="13"/>
        <v>0</v>
      </c>
      <c r="N95" s="265">
        <f t="shared" si="14"/>
        <v>0</v>
      </c>
      <c r="O95" s="266"/>
    </row>
    <row r="96" spans="1:16">
      <c r="A96" s="254">
        <v>87</v>
      </c>
      <c r="B96" s="255" t="s">
        <v>124</v>
      </c>
      <c r="C96" s="256">
        <f>SUM(Sheet9!C94)</f>
        <v>0</v>
      </c>
      <c r="D96" s="256">
        <f>SUM(Sheet9!D94)</f>
        <v>4519158.5</v>
      </c>
      <c r="E96" s="256">
        <f>SUM(Sheet9!E94)</f>
        <v>4519158.5</v>
      </c>
      <c r="F96" s="256">
        <f>SUM(онхс!C94)</f>
        <v>0</v>
      </c>
      <c r="G96" s="256">
        <f>SUM(онхс!D94)</f>
        <v>0</v>
      </c>
      <c r="H96" s="256">
        <f>SUM(онхс!E94)</f>
        <v>0</v>
      </c>
      <c r="I96" s="256">
        <f>SUM(Sheet11!C94)</f>
        <v>0</v>
      </c>
      <c r="J96" s="256">
        <f>SUM(Sheet11!D94)</f>
        <v>0</v>
      </c>
      <c r="K96" s="256">
        <f>SUM(Sheet11!E94)</f>
        <v>0</v>
      </c>
      <c r="L96" s="267">
        <f t="shared" si="16"/>
        <v>0</v>
      </c>
      <c r="M96" s="267">
        <f t="shared" si="13"/>
        <v>4519158.5</v>
      </c>
      <c r="N96" s="267">
        <f t="shared" si="14"/>
        <v>4519158.5</v>
      </c>
      <c r="O96" s="266"/>
    </row>
    <row r="97" spans="1:15">
      <c r="A97" s="254">
        <v>88</v>
      </c>
      <c r="B97" s="248" t="s">
        <v>185</v>
      </c>
      <c r="C97" s="251">
        <f>SUM(Sheet9!C95)</f>
        <v>0</v>
      </c>
      <c r="D97" s="251">
        <f>SUM(Sheet9!D95)</f>
        <v>0</v>
      </c>
      <c r="E97" s="251">
        <f>SUM(Sheet9!E95)</f>
        <v>0</v>
      </c>
      <c r="F97" s="251">
        <f>SUM(онхс!C95)</f>
        <v>0</v>
      </c>
      <c r="G97" s="251">
        <f>SUM(онхс!D95)</f>
        <v>0</v>
      </c>
      <c r="H97" s="251">
        <f>SUM(онхс!E95)</f>
        <v>0</v>
      </c>
      <c r="I97" s="251">
        <f>SUM(Sheet11!C95)</f>
        <v>0</v>
      </c>
      <c r="J97" s="251">
        <f>SUM(Sheet11!D95)</f>
        <v>0</v>
      </c>
      <c r="K97" s="251">
        <f>SUM(Sheet11!E95)</f>
        <v>0</v>
      </c>
      <c r="L97" s="265">
        <f t="shared" si="16"/>
        <v>0</v>
      </c>
      <c r="M97" s="265">
        <f t="shared" si="13"/>
        <v>0</v>
      </c>
      <c r="N97" s="265">
        <f t="shared" si="14"/>
        <v>0</v>
      </c>
      <c r="O97" s="266"/>
    </row>
    <row r="98" spans="1:15">
      <c r="A98" s="254">
        <v>89</v>
      </c>
      <c r="B98" s="248" t="s">
        <v>186</v>
      </c>
      <c r="C98" s="251">
        <f>SUM(Sheet9!C96)</f>
        <v>0</v>
      </c>
      <c r="D98" s="251">
        <f>SUM(Sheet9!D96)</f>
        <v>0</v>
      </c>
      <c r="E98" s="251">
        <f>SUM(Sheet9!E96)</f>
        <v>0</v>
      </c>
      <c r="F98" s="251">
        <f>SUM(онхс!C96)</f>
        <v>0</v>
      </c>
      <c r="G98" s="251">
        <f>SUM(онхс!D96)</f>
        <v>0</v>
      </c>
      <c r="H98" s="251">
        <f>SUM(онхс!E96)</f>
        <v>0</v>
      </c>
      <c r="I98" s="251">
        <f>SUM(Sheet11!C96)</f>
        <v>0</v>
      </c>
      <c r="J98" s="251">
        <f>SUM(Sheet11!D96)</f>
        <v>0</v>
      </c>
      <c r="K98" s="251">
        <f>SUM(Sheet11!E96)</f>
        <v>0</v>
      </c>
      <c r="L98" s="265">
        <f t="shared" si="16"/>
        <v>0</v>
      </c>
      <c r="M98" s="265">
        <f t="shared" si="13"/>
        <v>0</v>
      </c>
      <c r="N98" s="265">
        <f t="shared" si="14"/>
        <v>0</v>
      </c>
      <c r="O98" s="266"/>
    </row>
    <row r="99" spans="1:15">
      <c r="A99" s="254">
        <v>90</v>
      </c>
      <c r="B99" s="248" t="s">
        <v>187</v>
      </c>
      <c r="C99" s="251">
        <f>SUM(Sheet9!C97)</f>
        <v>0</v>
      </c>
      <c r="D99" s="251">
        <f>SUM(Sheet9!D97)</f>
        <v>3989850</v>
      </c>
      <c r="E99" s="251">
        <f>SUM(Sheet9!E97)</f>
        <v>3989850</v>
      </c>
      <c r="F99" s="251">
        <f>SUM(онхс!C97)</f>
        <v>0</v>
      </c>
      <c r="G99" s="251">
        <f>SUM(онхс!D97)</f>
        <v>0</v>
      </c>
      <c r="H99" s="251">
        <f>SUM(онхс!E97)</f>
        <v>0</v>
      </c>
      <c r="I99" s="251">
        <f>SUM(Sheet11!C97)</f>
        <v>0</v>
      </c>
      <c r="J99" s="251">
        <f>SUM(Sheet11!D97)</f>
        <v>0</v>
      </c>
      <c r="K99" s="251">
        <f>SUM(Sheet11!E97)</f>
        <v>0</v>
      </c>
      <c r="L99" s="265">
        <f t="shared" si="16"/>
        <v>0</v>
      </c>
      <c r="M99" s="265">
        <f t="shared" si="13"/>
        <v>3989850</v>
      </c>
      <c r="N99" s="265">
        <f t="shared" si="14"/>
        <v>3989850</v>
      </c>
      <c r="O99" s="266"/>
    </row>
    <row r="100" spans="1:15">
      <c r="A100" s="254">
        <v>91</v>
      </c>
      <c r="B100" s="248" t="s">
        <v>188</v>
      </c>
      <c r="C100" s="251">
        <f>SUM(Sheet9!C98)</f>
        <v>0</v>
      </c>
      <c r="D100" s="251">
        <f>SUM(Sheet9!D98)</f>
        <v>8250</v>
      </c>
      <c r="E100" s="251">
        <f>SUM(Sheet9!E98)</f>
        <v>8250</v>
      </c>
      <c r="F100" s="251">
        <f>SUM(онхс!C98)</f>
        <v>0</v>
      </c>
      <c r="G100" s="251">
        <f>SUM(онхс!D98)</f>
        <v>0</v>
      </c>
      <c r="H100" s="251">
        <f>SUM(онхс!E98)</f>
        <v>0</v>
      </c>
      <c r="I100" s="251">
        <f>SUM(Sheet11!C98)</f>
        <v>0</v>
      </c>
      <c r="J100" s="251">
        <f>SUM(Sheet11!D98)</f>
        <v>0</v>
      </c>
      <c r="K100" s="251">
        <f>SUM(Sheet11!E98)</f>
        <v>0</v>
      </c>
      <c r="L100" s="265">
        <f t="shared" si="16"/>
        <v>0</v>
      </c>
      <c r="M100" s="265">
        <f t="shared" si="13"/>
        <v>8250</v>
      </c>
      <c r="N100" s="265">
        <f t="shared" si="14"/>
        <v>8250</v>
      </c>
      <c r="O100" s="266"/>
    </row>
    <row r="101" spans="1:15">
      <c r="A101" s="254">
        <v>92</v>
      </c>
      <c r="B101" s="255" t="s">
        <v>125</v>
      </c>
      <c r="C101" s="256">
        <f>SUM(Sheet9!C99)</f>
        <v>0</v>
      </c>
      <c r="D101" s="256">
        <f>SUM(Sheet9!D99)</f>
        <v>812090</v>
      </c>
      <c r="E101" s="256">
        <f>SUM(Sheet9!E99)</f>
        <v>812090</v>
      </c>
      <c r="F101" s="256">
        <f>SUM(онхс!C99)</f>
        <v>0</v>
      </c>
      <c r="G101" s="256">
        <f>SUM(онхс!D99)</f>
        <v>0</v>
      </c>
      <c r="H101" s="256">
        <f>SUM(онхс!E99)</f>
        <v>0</v>
      </c>
      <c r="I101" s="256">
        <f>SUM(Sheet11!C99)</f>
        <v>0</v>
      </c>
      <c r="J101" s="256">
        <f>SUM(Sheet11!D99)</f>
        <v>0</v>
      </c>
      <c r="K101" s="256">
        <f>SUM(Sheet11!E99)</f>
        <v>0</v>
      </c>
      <c r="L101" s="267">
        <f t="shared" si="16"/>
        <v>0</v>
      </c>
      <c r="M101" s="267">
        <f t="shared" si="13"/>
        <v>812090</v>
      </c>
      <c r="N101" s="267">
        <f t="shared" si="14"/>
        <v>812090</v>
      </c>
      <c r="O101" s="266"/>
    </row>
    <row r="102" spans="1:15">
      <c r="A102" s="254">
        <v>93</v>
      </c>
      <c r="B102" s="248" t="s">
        <v>189</v>
      </c>
      <c r="C102" s="251">
        <f>SUM(Sheet9!C100)</f>
        <v>0</v>
      </c>
      <c r="D102" s="251">
        <f>SUM(Sheet9!D100)</f>
        <v>90</v>
      </c>
      <c r="E102" s="251">
        <f>SUM(Sheet9!E100)</f>
        <v>90</v>
      </c>
      <c r="F102" s="251">
        <f>SUM(онхс!C100)</f>
        <v>0</v>
      </c>
      <c r="G102" s="251">
        <f>SUM(онхс!D100)</f>
        <v>0</v>
      </c>
      <c r="H102" s="251">
        <f>SUM(онхс!E100)</f>
        <v>0</v>
      </c>
      <c r="I102" s="251">
        <f>SUM(Sheet11!C100)</f>
        <v>0</v>
      </c>
      <c r="J102" s="251">
        <f>SUM(Sheet11!D100)</f>
        <v>0</v>
      </c>
      <c r="K102" s="251">
        <f>SUM(Sheet11!E100)</f>
        <v>0</v>
      </c>
      <c r="L102" s="265">
        <f t="shared" si="16"/>
        <v>0</v>
      </c>
      <c r="M102" s="265">
        <f t="shared" si="13"/>
        <v>90</v>
      </c>
      <c r="N102" s="265">
        <f t="shared" si="14"/>
        <v>90</v>
      </c>
      <c r="O102" s="266"/>
    </row>
    <row r="103" spans="1:15">
      <c r="A103" s="254">
        <v>94</v>
      </c>
      <c r="B103" s="248" t="s">
        <v>190</v>
      </c>
      <c r="C103" s="251">
        <f>SUM(Sheet9!C101)</f>
        <v>0</v>
      </c>
      <c r="D103" s="251">
        <f>SUM(Sheet9!D101)</f>
        <v>0</v>
      </c>
      <c r="E103" s="251">
        <f>SUM(Sheet9!E101)</f>
        <v>0</v>
      </c>
      <c r="F103" s="251">
        <f>SUM(онхс!C101)</f>
        <v>0</v>
      </c>
      <c r="G103" s="251">
        <f>SUM(онхс!D101)</f>
        <v>0</v>
      </c>
      <c r="H103" s="251">
        <f>SUM(онхс!E101)</f>
        <v>0</v>
      </c>
      <c r="I103" s="251">
        <f>SUM(Sheet11!C101)</f>
        <v>0</v>
      </c>
      <c r="J103" s="251">
        <f>SUM(Sheet11!D101)</f>
        <v>0</v>
      </c>
      <c r="K103" s="251">
        <f>SUM(Sheet11!E101)</f>
        <v>0</v>
      </c>
      <c r="L103" s="265">
        <f t="shared" si="16"/>
        <v>0</v>
      </c>
      <c r="M103" s="265">
        <f t="shared" si="13"/>
        <v>0</v>
      </c>
      <c r="N103" s="265">
        <f t="shared" si="14"/>
        <v>0</v>
      </c>
      <c r="O103" s="266"/>
    </row>
    <row r="104" spans="1:15">
      <c r="A104" s="254">
        <v>95</v>
      </c>
      <c r="B104" s="248" t="s">
        <v>191</v>
      </c>
      <c r="C104" s="251">
        <f>SUM(Sheet9!C102)</f>
        <v>0</v>
      </c>
      <c r="D104" s="251">
        <f>SUM(Sheet9!D102)</f>
        <v>812000</v>
      </c>
      <c r="E104" s="251">
        <f>SUM(Sheet9!E102)</f>
        <v>812000</v>
      </c>
      <c r="F104" s="251">
        <f>SUM(онхс!C102)</f>
        <v>0</v>
      </c>
      <c r="G104" s="251">
        <f>SUM(онхс!D102)</f>
        <v>0</v>
      </c>
      <c r="H104" s="251">
        <f>SUM(онхс!E102)</f>
        <v>0</v>
      </c>
      <c r="I104" s="251">
        <f>SUM(Sheet11!C102)</f>
        <v>0</v>
      </c>
      <c r="J104" s="251">
        <f>SUM(Sheet11!D102)</f>
        <v>0</v>
      </c>
      <c r="K104" s="251">
        <f>SUM(Sheet11!E102)</f>
        <v>0</v>
      </c>
      <c r="L104" s="265">
        <f t="shared" si="16"/>
        <v>0</v>
      </c>
      <c r="M104" s="265">
        <f t="shared" si="13"/>
        <v>812000</v>
      </c>
      <c r="N104" s="265">
        <f t="shared" si="14"/>
        <v>812000</v>
      </c>
      <c r="O104" s="266"/>
    </row>
    <row r="105" spans="1:15">
      <c r="A105" s="254">
        <v>96</v>
      </c>
      <c r="B105" s="248" t="s">
        <v>192</v>
      </c>
      <c r="C105" s="251">
        <f>SUM(Sheet9!C103)</f>
        <v>0</v>
      </c>
      <c r="D105" s="251">
        <f>SUM(Sheet9!D103)</f>
        <v>0</v>
      </c>
      <c r="E105" s="251">
        <f>SUM(Sheet9!E103)</f>
        <v>0</v>
      </c>
      <c r="F105" s="251">
        <f>SUM(онхс!C103)</f>
        <v>0</v>
      </c>
      <c r="G105" s="251">
        <f>SUM(онхс!D103)</f>
        <v>0</v>
      </c>
      <c r="H105" s="251">
        <f>SUM(онхс!E103)</f>
        <v>0</v>
      </c>
      <c r="I105" s="251">
        <f>SUM(Sheet11!C103)</f>
        <v>0</v>
      </c>
      <c r="J105" s="251">
        <f>SUM(Sheet11!D103)</f>
        <v>0</v>
      </c>
      <c r="K105" s="251">
        <f>SUM(Sheet11!E103)</f>
        <v>0</v>
      </c>
      <c r="L105" s="265">
        <f t="shared" si="16"/>
        <v>0</v>
      </c>
      <c r="M105" s="265">
        <f t="shared" si="13"/>
        <v>0</v>
      </c>
      <c r="N105" s="265">
        <f t="shared" si="14"/>
        <v>0</v>
      </c>
      <c r="O105" s="266"/>
    </row>
    <row r="106" spans="1:15">
      <c r="A106" s="254">
        <v>97</v>
      </c>
      <c r="B106" s="248" t="s">
        <v>193</v>
      </c>
      <c r="C106" s="251">
        <f>SUM(Sheet9!C104)</f>
        <v>0</v>
      </c>
      <c r="D106" s="251">
        <f>SUM(Sheet9!D104)</f>
        <v>0</v>
      </c>
      <c r="E106" s="251">
        <f>SUM(Sheet9!E104)</f>
        <v>0</v>
      </c>
      <c r="F106" s="251">
        <f>SUM(онхс!C104)</f>
        <v>0</v>
      </c>
      <c r="G106" s="251">
        <f>SUM(онхс!D104)</f>
        <v>0</v>
      </c>
      <c r="H106" s="251">
        <f>SUM(онхс!E104)</f>
        <v>0</v>
      </c>
      <c r="I106" s="251">
        <f>SUM(Sheet11!C104)</f>
        <v>0</v>
      </c>
      <c r="J106" s="251">
        <f>SUM(Sheet11!D104)</f>
        <v>0</v>
      </c>
      <c r="K106" s="251">
        <f>SUM(Sheet11!E104)</f>
        <v>0</v>
      </c>
      <c r="L106" s="265">
        <f t="shared" si="16"/>
        <v>0</v>
      </c>
      <c r="M106" s="265">
        <f t="shared" si="13"/>
        <v>0</v>
      </c>
      <c r="N106" s="265">
        <f t="shared" si="14"/>
        <v>0</v>
      </c>
      <c r="O106" s="266"/>
    </row>
    <row r="107" spans="1:15">
      <c r="A107" s="254">
        <v>98</v>
      </c>
      <c r="B107" s="248" t="s">
        <v>194</v>
      </c>
      <c r="C107" s="251">
        <f>SUM(Sheet9!C105)</f>
        <v>0</v>
      </c>
      <c r="D107" s="251">
        <f>SUM(Sheet9!D105)</f>
        <v>0</v>
      </c>
      <c r="E107" s="251">
        <f>SUM(Sheet9!E105)</f>
        <v>0</v>
      </c>
      <c r="F107" s="251">
        <f>SUM(онхс!C105)</f>
        <v>0</v>
      </c>
      <c r="G107" s="251">
        <f>SUM(онхс!D105)</f>
        <v>0</v>
      </c>
      <c r="H107" s="251">
        <f>SUM(онхс!E105)</f>
        <v>0</v>
      </c>
      <c r="I107" s="251">
        <f>SUM(Sheet11!C105)</f>
        <v>0</v>
      </c>
      <c r="J107" s="251">
        <f>SUM(Sheet11!D105)</f>
        <v>0</v>
      </c>
      <c r="K107" s="251">
        <f>SUM(Sheet11!E105)</f>
        <v>0</v>
      </c>
      <c r="L107" s="265">
        <f t="shared" si="16"/>
        <v>0</v>
      </c>
      <c r="M107" s="265">
        <f t="shared" si="13"/>
        <v>0</v>
      </c>
      <c r="N107" s="265">
        <f t="shared" si="14"/>
        <v>0</v>
      </c>
      <c r="O107" s="266"/>
    </row>
    <row r="108" spans="1:15">
      <c r="A108" s="254">
        <v>99</v>
      </c>
      <c r="B108" s="248" t="s">
        <v>195</v>
      </c>
      <c r="C108" s="251">
        <f>SUM(Sheet9!C106)</f>
        <v>0</v>
      </c>
      <c r="D108" s="251">
        <f>SUM(Sheet9!D106)</f>
        <v>0</v>
      </c>
      <c r="E108" s="251">
        <f>SUM(Sheet9!E106)</f>
        <v>0</v>
      </c>
      <c r="F108" s="251">
        <f>SUM(онхс!C106)</f>
        <v>0</v>
      </c>
      <c r="G108" s="251">
        <f>SUM(онхс!D106)</f>
        <v>0</v>
      </c>
      <c r="H108" s="251">
        <f>SUM(онхс!E106)</f>
        <v>0</v>
      </c>
      <c r="I108" s="251">
        <f>SUM(Sheet11!C106)</f>
        <v>0</v>
      </c>
      <c r="J108" s="251">
        <f>SUM(Sheet11!D106)</f>
        <v>0</v>
      </c>
      <c r="K108" s="251">
        <f>SUM(Sheet11!E106)</f>
        <v>0</v>
      </c>
      <c r="L108" s="265">
        <f t="shared" si="16"/>
        <v>0</v>
      </c>
      <c r="M108" s="265">
        <f t="shared" si="13"/>
        <v>0</v>
      </c>
      <c r="N108" s="265">
        <f t="shared" si="14"/>
        <v>0</v>
      </c>
      <c r="O108" s="266"/>
    </row>
    <row r="109" spans="1:15">
      <c r="A109" s="254">
        <v>100</v>
      </c>
      <c r="B109" s="248" t="s">
        <v>196</v>
      </c>
      <c r="C109" s="251">
        <f>SUM(Sheet9!C107)</f>
        <v>0</v>
      </c>
      <c r="D109" s="251">
        <f>SUM(Sheet9!D107)</f>
        <v>0</v>
      </c>
      <c r="E109" s="251">
        <f>SUM(Sheet9!E107)</f>
        <v>0</v>
      </c>
      <c r="F109" s="251">
        <f>SUM(онхс!C107)</f>
        <v>0</v>
      </c>
      <c r="G109" s="251">
        <f>SUM(онхс!D107)</f>
        <v>0</v>
      </c>
      <c r="H109" s="251">
        <f>SUM(онхс!E107)</f>
        <v>0</v>
      </c>
      <c r="I109" s="251">
        <f>SUM(Sheet11!C107)</f>
        <v>0</v>
      </c>
      <c r="J109" s="251">
        <f>SUM(Sheet11!D107)</f>
        <v>0</v>
      </c>
      <c r="K109" s="251">
        <f>SUM(Sheet11!E107)</f>
        <v>0</v>
      </c>
      <c r="L109" s="265">
        <f t="shared" si="16"/>
        <v>0</v>
      </c>
      <c r="M109" s="265">
        <f t="shared" si="13"/>
        <v>0</v>
      </c>
      <c r="N109" s="265">
        <f t="shared" si="14"/>
        <v>0</v>
      </c>
      <c r="O109" s="266"/>
    </row>
    <row r="110" spans="1:15">
      <c r="A110" s="244"/>
      <c r="B110" s="244"/>
      <c r="C110" s="262"/>
      <c r="D110" s="262"/>
      <c r="E110" s="262"/>
      <c r="F110" s="262"/>
      <c r="G110" s="262"/>
      <c r="H110" s="262"/>
      <c r="I110" s="262"/>
      <c r="J110" s="262"/>
      <c r="K110" s="262"/>
      <c r="L110" s="271"/>
      <c r="M110" s="271"/>
      <c r="N110" s="271"/>
      <c r="O110" s="27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5" width="17.5703125" style="262" customWidth="1"/>
    <col min="6" max="6" width="11.28515625" style="244" customWidth="1"/>
    <col min="7" max="16384" width="9.140625" style="244"/>
  </cols>
  <sheetData>
    <row r="1" spans="1:6">
      <c r="B1" s="263" t="s">
        <v>299</v>
      </c>
      <c r="C1" s="246"/>
      <c r="D1" s="246"/>
      <c r="E1" s="246"/>
    </row>
    <row r="2" spans="1:6">
      <c r="B2" s="245" t="s">
        <v>305</v>
      </c>
      <c r="C2" s="246"/>
      <c r="D2" s="246"/>
      <c r="E2" s="246"/>
    </row>
    <row r="5" spans="1:6" ht="10.5" customHeight="1">
      <c r="A5" s="538" t="s">
        <v>83</v>
      </c>
      <c r="B5" s="247" t="s">
        <v>80</v>
      </c>
      <c r="C5" s="541" t="s">
        <v>155</v>
      </c>
      <c r="D5" s="541"/>
      <c r="E5" s="541"/>
      <c r="F5" s="248"/>
    </row>
    <row r="6" spans="1:6">
      <c r="A6" s="538"/>
      <c r="B6" s="249" t="s">
        <v>79</v>
      </c>
      <c r="C6" s="250" t="s">
        <v>114</v>
      </c>
      <c r="D6" s="250" t="s">
        <v>115</v>
      </c>
      <c r="E6" s="250" t="s">
        <v>116</v>
      </c>
      <c r="F6" s="248" t="s">
        <v>183</v>
      </c>
    </row>
    <row r="7" spans="1:6" ht="10.5" customHeight="1">
      <c r="A7" s="539" t="s">
        <v>122</v>
      </c>
      <c r="B7" s="540"/>
      <c r="C7" s="251">
        <f>SUM('SUM DYN'!AJ7+'AIMAG TOB'!BQ7)</f>
        <v>0</v>
      </c>
      <c r="D7" s="252">
        <f>SUM('SUM DYN'!AK7+'AIMAG TOB'!BR7)</f>
        <v>5154562464.0499992</v>
      </c>
      <c r="E7" s="252">
        <f>SUM('SUM DYN'!AL7+'AIMAG TOB'!BS7)</f>
        <v>5149181550.7099991</v>
      </c>
      <c r="F7" s="253">
        <v>0</v>
      </c>
    </row>
    <row r="8" spans="1:6" ht="10.5" customHeight="1">
      <c r="A8" s="254">
        <v>1</v>
      </c>
      <c r="B8" s="255" t="s">
        <v>4</v>
      </c>
      <c r="C8" s="256">
        <f>SUM('SUM DYN'!AJ8+'AIMAG TOB'!BQ8)</f>
        <v>98885111500</v>
      </c>
      <c r="D8" s="256">
        <f>SUM('SUM DYN'!AK8+'AIMAG TOB'!BR8)</f>
        <v>63081097236</v>
      </c>
      <c r="E8" s="256">
        <f>SUM('SUM DYN'!AL8+'AIMAG TOB'!BS8)</f>
        <v>-35804014264.000008</v>
      </c>
      <c r="F8" s="257">
        <f>D8/C8*100</f>
        <v>63.792310368179137</v>
      </c>
    </row>
    <row r="9" spans="1:6" ht="10.5" customHeight="1">
      <c r="A9" s="254">
        <v>2</v>
      </c>
      <c r="B9" s="255" t="s">
        <v>5</v>
      </c>
      <c r="C9" s="256">
        <f>SUM('SUM DYN'!AJ9+'AIMAG TOB'!BQ9)</f>
        <v>61006226200</v>
      </c>
      <c r="D9" s="256">
        <f>SUM('SUM DYN'!AK9+'AIMAG TOB'!BR9)</f>
        <v>45116732639</v>
      </c>
      <c r="E9" s="256">
        <f>SUM('SUM DYN'!AL9+'AIMAG TOB'!BS9)</f>
        <v>-15889493560.999998</v>
      </c>
      <c r="F9" s="257">
        <f t="shared" ref="F9:F75" si="0">D9/C9*100</f>
        <v>73.954308353857826</v>
      </c>
    </row>
    <row r="10" spans="1:6" ht="10.5" customHeight="1">
      <c r="A10" s="254">
        <v>3</v>
      </c>
      <c r="B10" s="255" t="s">
        <v>6</v>
      </c>
      <c r="C10" s="256">
        <f>SUM('SUM DYN'!AJ10+'AIMAG TOB'!BQ10)</f>
        <v>52313403600</v>
      </c>
      <c r="D10" s="256">
        <f>SUM('SUM DYN'!AK10+'AIMAG TOB'!BR10)</f>
        <v>43473105333.660004</v>
      </c>
      <c r="E10" s="256">
        <f>SUM('SUM DYN'!AL10+'AIMAG TOB'!BS10)</f>
        <v>-8840298266.3399982</v>
      </c>
      <c r="F10" s="257">
        <f t="shared" si="0"/>
        <v>83.101274897089667</v>
      </c>
    </row>
    <row r="11" spans="1:6" ht="10.5" customHeight="1">
      <c r="A11" s="254">
        <v>4</v>
      </c>
      <c r="B11" s="255" t="s">
        <v>7</v>
      </c>
      <c r="C11" s="256">
        <f>SUM('SUM DYN'!AJ11+'AIMAG TOB'!BQ11)</f>
        <v>22162192400</v>
      </c>
      <c r="D11" s="256">
        <f>SUM('SUM DYN'!AK11+'AIMAG TOB'!BR11)</f>
        <v>20032808317.970001</v>
      </c>
      <c r="E11" s="256">
        <f>SUM('SUM DYN'!AL11+'AIMAG TOB'!BS11)</f>
        <v>-2129384082.0299997</v>
      </c>
      <c r="F11" s="257">
        <f t="shared" si="0"/>
        <v>90.391816641615293</v>
      </c>
    </row>
    <row r="12" spans="1:6" ht="10.5" customHeight="1">
      <c r="A12" s="254">
        <v>5</v>
      </c>
      <c r="B12" s="258" t="s">
        <v>8</v>
      </c>
      <c r="C12" s="251">
        <f>SUM('SUM DYN'!AJ12+'AIMAG TOB'!BQ12)</f>
        <v>8893194100</v>
      </c>
      <c r="D12" s="251">
        <f>SUM('SUM DYN'!AK12+'AIMAG TOB'!BR12)</f>
        <v>8652688388.5</v>
      </c>
      <c r="E12" s="251">
        <f>SUM('SUM DYN'!AL12+'AIMAG TOB'!BS12)</f>
        <v>-404490221.38999981</v>
      </c>
      <c r="F12" s="259">
        <f t="shared" si="0"/>
        <v>97.295620574614475</v>
      </c>
    </row>
    <row r="13" spans="1:6" ht="10.5" customHeight="1">
      <c r="A13" s="254">
        <v>6</v>
      </c>
      <c r="B13" s="258" t="s">
        <v>10</v>
      </c>
      <c r="C13" s="251">
        <f>SUM('SUM DYN'!AJ13+'AIMAG TOB'!BQ13)</f>
        <v>9659986300</v>
      </c>
      <c r="D13" s="251">
        <f>SUM('SUM DYN'!AK13+'AIMAG TOB'!BR13)</f>
        <v>8343583231.3000011</v>
      </c>
      <c r="E13" s="251">
        <f>SUM('SUM DYN'!AL13+'AIMAG TOB'!BS13)</f>
        <v>-1166443612.46</v>
      </c>
      <c r="F13" s="259"/>
    </row>
    <row r="14" spans="1:6" ht="10.5" customHeight="1">
      <c r="A14" s="254">
        <v>7</v>
      </c>
      <c r="B14" s="258" t="s">
        <v>11</v>
      </c>
      <c r="C14" s="251">
        <f>SUM('SUM DYN'!AJ14+'AIMAG TOB'!BQ14)</f>
        <v>1423073400</v>
      </c>
      <c r="D14" s="251">
        <f>SUM('SUM DYN'!AK14+'AIMAG TOB'!BR14)</f>
        <v>1282220391.0699999</v>
      </c>
      <c r="E14" s="251">
        <f>SUM('SUM DYN'!AL14+'AIMAG TOB'!BS14)</f>
        <v>-191594516.69</v>
      </c>
      <c r="F14" s="259">
        <f t="shared" si="0"/>
        <v>90.102196490356718</v>
      </c>
    </row>
    <row r="15" spans="1:6" ht="10.5" customHeight="1">
      <c r="A15" s="254">
        <v>8</v>
      </c>
      <c r="B15" s="258" t="s">
        <v>12</v>
      </c>
      <c r="C15" s="251">
        <f>SUM('SUM DYN'!AJ15+'AIMAG TOB'!BQ15)</f>
        <v>1166116200</v>
      </c>
      <c r="D15" s="251">
        <f>SUM('SUM DYN'!AK15+'AIMAG TOB'!BR15)</f>
        <v>830966733.32999992</v>
      </c>
      <c r="E15" s="251">
        <f>SUM('SUM DYN'!AL15+'AIMAG TOB'!BS15)</f>
        <v>-257741469.13999999</v>
      </c>
      <c r="F15" s="259">
        <f t="shared" si="0"/>
        <v>71.259342193342306</v>
      </c>
    </row>
    <row r="16" spans="1:6" ht="10.5" customHeight="1">
      <c r="A16" s="254">
        <v>9</v>
      </c>
      <c r="B16" s="258" t="s">
        <v>9</v>
      </c>
      <c r="C16" s="251">
        <f>SUM('SUM DYN'!AJ16+'AIMAG TOB'!BQ16)</f>
        <v>1019822400</v>
      </c>
      <c r="D16" s="251">
        <f>SUM('SUM DYN'!AK16+'AIMAG TOB'!BR16)</f>
        <v>923349573.76999998</v>
      </c>
      <c r="E16" s="251">
        <f>SUM('SUM DYN'!AL16+'AIMAG TOB'!BS16)</f>
        <v>-96472826.229999989</v>
      </c>
      <c r="F16" s="259">
        <f t="shared" si="0"/>
        <v>90.540232668943148</v>
      </c>
    </row>
    <row r="17" spans="1:6" ht="10.5" customHeight="1">
      <c r="A17" s="254">
        <v>10</v>
      </c>
      <c r="B17" s="255" t="s">
        <v>16</v>
      </c>
      <c r="C17" s="256">
        <f>SUM('SUM DYN'!AJ17+'AIMAG TOB'!BQ17)</f>
        <v>2857685600</v>
      </c>
      <c r="D17" s="256">
        <f>SUM('SUM DYN'!AK17+'AIMAG TOB'!BR17)</f>
        <v>2427714066.8200002</v>
      </c>
      <c r="E17" s="256">
        <f>SUM('SUM DYN'!AL17+'AIMAG TOB'!BS17)</f>
        <v>-423100067.14999998</v>
      </c>
      <c r="F17" s="257">
        <f t="shared" si="0"/>
        <v>84.953854504498324</v>
      </c>
    </row>
    <row r="18" spans="1:6" ht="9.75" customHeight="1">
      <c r="A18" s="254">
        <v>11</v>
      </c>
      <c r="B18" s="258" t="s">
        <v>13</v>
      </c>
      <c r="C18" s="251">
        <f>SUM('SUM DYN'!AJ18+'AIMAG TOB'!BQ18)</f>
        <v>1936704800</v>
      </c>
      <c r="D18" s="251">
        <f>SUM('SUM DYN'!AK18+'AIMAG TOB'!BR18)</f>
        <v>1657175993.6900001</v>
      </c>
      <c r="E18" s="251">
        <f>SUM('SUM DYN'!AL18+'AIMAG TOB'!BS18)</f>
        <v>-264451220.83000004</v>
      </c>
      <c r="F18" s="259">
        <f t="shared" si="0"/>
        <v>85.566783006372475</v>
      </c>
    </row>
    <row r="19" spans="1:6" ht="9.75" customHeight="1">
      <c r="A19" s="254">
        <v>12</v>
      </c>
      <c r="B19" s="258" t="s">
        <v>14</v>
      </c>
      <c r="C19" s="251">
        <f>SUM('SUM DYN'!AJ19+'AIMAG TOB'!BQ19)</f>
        <v>229033100</v>
      </c>
      <c r="D19" s="251">
        <f>SUM('SUM DYN'!AK19+'AIMAG TOB'!BR19)</f>
        <v>194218731.88000003</v>
      </c>
      <c r="E19" s="251">
        <f>SUM('SUM DYN'!AL19+'AIMAG TOB'!BS19)</f>
        <v>-33107756.899999999</v>
      </c>
      <c r="F19" s="259">
        <f t="shared" si="0"/>
        <v>84.799416276512005</v>
      </c>
    </row>
    <row r="20" spans="1:6" ht="9.75" customHeight="1">
      <c r="A20" s="254">
        <v>13</v>
      </c>
      <c r="B20" s="258" t="s">
        <v>15</v>
      </c>
      <c r="C20" s="251">
        <f>SUM('SUM DYN'!AJ20+'AIMAG TOB'!BQ20)</f>
        <v>126512900</v>
      </c>
      <c r="D20" s="251">
        <f>SUM('SUM DYN'!AK20+'AIMAG TOB'!BR20)</f>
        <v>113265866.40000001</v>
      </c>
      <c r="E20" s="251">
        <f>SUM('SUM DYN'!AL20+'AIMAG TOB'!BS20)</f>
        <v>-13288992.5</v>
      </c>
      <c r="F20" s="259">
        <f t="shared" si="0"/>
        <v>89.529104462865064</v>
      </c>
    </row>
    <row r="21" spans="1:6" ht="9.75" customHeight="1">
      <c r="A21" s="254">
        <v>14</v>
      </c>
      <c r="B21" s="258" t="s">
        <v>17</v>
      </c>
      <c r="C21" s="251">
        <f>SUM('SUM DYN'!AJ21+'AIMAG TOB'!BQ21)</f>
        <v>105545700</v>
      </c>
      <c r="D21" s="251">
        <f>SUM('SUM DYN'!AK21+'AIMAG TOB'!BR21)</f>
        <v>81916829.150000006</v>
      </c>
      <c r="E21" s="251">
        <f>SUM('SUM DYN'!AL21+'AIMAG TOB'!BS21)</f>
        <v>-21895672.989999998</v>
      </c>
      <c r="F21" s="259">
        <f t="shared" si="0"/>
        <v>77.612663661333443</v>
      </c>
    </row>
    <row r="22" spans="1:6" ht="9.75" customHeight="1">
      <c r="A22" s="254">
        <v>15</v>
      </c>
      <c r="B22" s="258" t="s">
        <v>18</v>
      </c>
      <c r="C22" s="251">
        <f>SUM('SUM DYN'!AJ22+'AIMAG TOB'!BQ22)</f>
        <v>459889100</v>
      </c>
      <c r="D22" s="251">
        <f>SUM('SUM DYN'!AK22+'AIMAG TOB'!BR22)</f>
        <v>381136645.70000005</v>
      </c>
      <c r="E22" s="251">
        <f>SUM('SUM DYN'!AL22+'AIMAG TOB'!BS22)</f>
        <v>-75211836.439999998</v>
      </c>
      <c r="F22" s="259">
        <f t="shared" si="0"/>
        <v>82.875772811314746</v>
      </c>
    </row>
    <row r="23" spans="1:6" ht="10.5" customHeight="1">
      <c r="A23" s="254">
        <v>16</v>
      </c>
      <c r="B23" s="255" t="s">
        <v>34</v>
      </c>
      <c r="C23" s="256">
        <f>SUM('SUM DYN'!AJ23+'AIMAG TOB'!BQ23)</f>
        <v>9027885300</v>
      </c>
      <c r="D23" s="256">
        <f>SUM('SUM DYN'!AK23+'AIMAG TOB'!BR23)</f>
        <v>7836968425.0700006</v>
      </c>
      <c r="E23" s="256">
        <f>SUM('SUM DYN'!AL23+'AIMAG TOB'!BS23)</f>
        <v>-1165501332.4300001</v>
      </c>
      <c r="F23" s="257">
        <f t="shared" si="0"/>
        <v>86.808462498631883</v>
      </c>
    </row>
    <row r="24" spans="1:6" ht="10.5" customHeight="1">
      <c r="A24" s="254">
        <v>17</v>
      </c>
      <c r="B24" s="260" t="s">
        <v>19</v>
      </c>
      <c r="C24" s="251">
        <f>SUM('SUM DYN'!AJ24+'AIMAG TOB'!BQ24)</f>
        <v>1428233200</v>
      </c>
      <c r="D24" s="251">
        <f>SUM('SUM DYN'!AK24+'AIMAG TOB'!BR24)</f>
        <v>1134487504.8499999</v>
      </c>
      <c r="E24" s="251">
        <f>SUM('SUM DYN'!AL24+'AIMAG TOB'!BS24)</f>
        <v>-271745896</v>
      </c>
      <c r="F24" s="259">
        <f t="shared" si="0"/>
        <v>79.432931880452003</v>
      </c>
    </row>
    <row r="25" spans="1:6" ht="10.5" customHeight="1">
      <c r="A25" s="254">
        <v>18</v>
      </c>
      <c r="B25" s="260" t="s">
        <v>20</v>
      </c>
      <c r="C25" s="251">
        <f>SUM('SUM DYN'!AJ25+'AIMAG TOB'!BQ25)</f>
        <v>6650682400</v>
      </c>
      <c r="D25" s="251">
        <f>SUM('SUM DYN'!AK25+'AIMAG TOB'!BR25)</f>
        <v>5922226447.1599998</v>
      </c>
      <c r="E25" s="251">
        <f>SUM('SUM DYN'!AL25+'AIMAG TOB'!BS25)</f>
        <v>-655512256.28000009</v>
      </c>
      <c r="F25" s="259">
        <f t="shared" si="0"/>
        <v>89.046899114593117</v>
      </c>
    </row>
    <row r="26" spans="1:6" ht="10.5" customHeight="1">
      <c r="A26" s="254">
        <v>19</v>
      </c>
      <c r="B26" s="260" t="s">
        <v>21</v>
      </c>
      <c r="C26" s="251">
        <f>SUM('SUM DYN'!AJ26+'AIMAG TOB'!BQ26)</f>
        <v>877672000</v>
      </c>
      <c r="D26" s="251">
        <f>SUM('SUM DYN'!AK26+'AIMAG TOB'!BR26)</f>
        <v>711299463.06000006</v>
      </c>
      <c r="E26" s="251">
        <f>SUM('SUM DYN'!AL26+'AIMAG TOB'!BS26)</f>
        <v>-84544882.090000004</v>
      </c>
      <c r="F26" s="259">
        <f t="shared" si="0"/>
        <v>81.043882345568747</v>
      </c>
    </row>
    <row r="27" spans="1:6" ht="10.5" customHeight="1">
      <c r="A27" s="254">
        <v>20</v>
      </c>
      <c r="B27" s="260" t="s">
        <v>73</v>
      </c>
      <c r="C27" s="251">
        <f>SUM('SUM DYN'!AJ27+'AIMAG TOB'!BQ27)</f>
        <v>71297700</v>
      </c>
      <c r="D27" s="251">
        <f>SUM('SUM DYN'!AK27+'AIMAG TOB'!BR27)</f>
        <v>68955010</v>
      </c>
      <c r="E27" s="251">
        <f>SUM('SUM DYN'!AL27+'AIMAG TOB'!BS27)</f>
        <v>-2342690</v>
      </c>
      <c r="F27" s="259">
        <f t="shared" si="0"/>
        <v>96.71421378249228</v>
      </c>
    </row>
    <row r="28" spans="1:6" ht="10.5" customHeight="1">
      <c r="A28" s="254">
        <v>21</v>
      </c>
      <c r="B28" s="255" t="s">
        <v>35</v>
      </c>
      <c r="C28" s="256">
        <f>SUM('SUM DYN'!AJ28+'AIMAG TOB'!BQ28)</f>
        <v>1049838900</v>
      </c>
      <c r="D28" s="256">
        <f>SUM('SUM DYN'!AK28+'AIMAG TOB'!BR28)</f>
        <v>814680445.47000003</v>
      </c>
      <c r="E28" s="256">
        <f>SUM('SUM DYN'!AL28+'AIMAG TOB'!BS28)</f>
        <v>-207012268.53</v>
      </c>
      <c r="F28" s="257">
        <f t="shared" si="0"/>
        <v>77.600519991210078</v>
      </c>
    </row>
    <row r="29" spans="1:6" ht="10.5" customHeight="1">
      <c r="A29" s="254">
        <v>22</v>
      </c>
      <c r="B29" s="260" t="s">
        <v>22</v>
      </c>
      <c r="C29" s="251">
        <f>SUM('SUM DYN'!AJ29+'AIMAG TOB'!BQ29)</f>
        <v>104747800</v>
      </c>
      <c r="D29" s="251">
        <f>SUM('SUM DYN'!AK29+'AIMAG TOB'!BR29)</f>
        <v>78802037.700000003</v>
      </c>
      <c r="E29" s="251">
        <f>SUM('SUM DYN'!AL29+'AIMAG TOB'!BS29)</f>
        <v>-24814742.300000001</v>
      </c>
      <c r="F29" s="259">
        <f t="shared" si="0"/>
        <v>75.230255623507134</v>
      </c>
    </row>
    <row r="30" spans="1:6" ht="10.5" customHeight="1">
      <c r="A30" s="254">
        <v>23</v>
      </c>
      <c r="B30" s="260" t="s">
        <v>23</v>
      </c>
      <c r="C30" s="251">
        <f>SUM('SUM DYN'!AJ30+'AIMAG TOB'!BQ30)</f>
        <v>600544100</v>
      </c>
      <c r="D30" s="251">
        <f>SUM('SUM DYN'!AK30+'AIMAG TOB'!BR30)</f>
        <v>514914160</v>
      </c>
      <c r="E30" s="251">
        <f>SUM('SUM DYN'!AL30+'AIMAG TOB'!BS30)</f>
        <v>-98852302</v>
      </c>
      <c r="F30" s="259">
        <f t="shared" si="0"/>
        <v>85.741273621704053</v>
      </c>
    </row>
    <row r="31" spans="1:6" ht="10.5" customHeight="1">
      <c r="A31" s="254">
        <v>24</v>
      </c>
      <c r="B31" s="260" t="s">
        <v>24</v>
      </c>
      <c r="C31" s="251">
        <f>SUM('SUM DYN'!AJ31+'AIMAG TOB'!BQ31)</f>
        <v>118006500</v>
      </c>
      <c r="D31" s="251">
        <f>SUM('SUM DYN'!AK31+'AIMAG TOB'!BR31)</f>
        <v>79360187.959999993</v>
      </c>
      <c r="E31" s="251">
        <f>SUM('SUM DYN'!AL31+'AIMAG TOB'!BS31)</f>
        <v>-37794281.040000007</v>
      </c>
      <c r="F31" s="259">
        <f t="shared" si="0"/>
        <v>67.250692088995095</v>
      </c>
    </row>
    <row r="32" spans="1:6" ht="10.5" customHeight="1">
      <c r="A32" s="254">
        <v>25</v>
      </c>
      <c r="B32" s="260" t="s">
        <v>25</v>
      </c>
      <c r="C32" s="251">
        <f>SUM('SUM DYN'!AJ32+'AIMAG TOB'!BQ32)</f>
        <v>2750000</v>
      </c>
      <c r="D32" s="251">
        <f>SUM('SUM DYN'!AK32+'AIMAG TOB'!BR32)</f>
        <v>1276500</v>
      </c>
      <c r="E32" s="251">
        <f>SUM('SUM DYN'!AL32+'AIMAG TOB'!BS32)</f>
        <v>-1473500</v>
      </c>
      <c r="F32" s="259">
        <f t="shared" si="0"/>
        <v>46.418181818181822</v>
      </c>
    </row>
    <row r="33" spans="1:6" ht="10.5" customHeight="1">
      <c r="A33" s="254">
        <v>26</v>
      </c>
      <c r="B33" s="260" t="s">
        <v>26</v>
      </c>
      <c r="C33" s="251">
        <f>SUM('SUM DYN'!AJ33+'AIMAG TOB'!BQ33)</f>
        <v>114553500</v>
      </c>
      <c r="D33" s="251">
        <f>SUM('SUM DYN'!AK33+'AIMAG TOB'!BR33)</f>
        <v>68397317.569999993</v>
      </c>
      <c r="E33" s="251">
        <f>SUM('SUM DYN'!AL33+'AIMAG TOB'!BS33)</f>
        <v>-6153376.4299999997</v>
      </c>
      <c r="F33" s="259">
        <f t="shared" si="0"/>
        <v>59.707750151675853</v>
      </c>
    </row>
    <row r="34" spans="1:6" ht="10.5" customHeight="1">
      <c r="A34" s="254">
        <v>27</v>
      </c>
      <c r="B34" s="260" t="s">
        <v>27</v>
      </c>
      <c r="C34" s="251">
        <f>SUM('SUM DYN'!AJ34+'AIMAG TOB'!BQ34)</f>
        <v>109237000</v>
      </c>
      <c r="D34" s="251">
        <f>SUM('SUM DYN'!AK34+'AIMAG TOB'!BR34)</f>
        <v>71930242.24000001</v>
      </c>
      <c r="E34" s="251">
        <f>SUM('SUM DYN'!AL34+'AIMAG TOB'!BS34)</f>
        <v>-35199457.759999998</v>
      </c>
      <c r="F34" s="259">
        <f t="shared" si="0"/>
        <v>65.847874108589593</v>
      </c>
    </row>
    <row r="35" spans="1:6" ht="10.5" customHeight="1">
      <c r="A35" s="254">
        <v>28</v>
      </c>
      <c r="B35" s="255" t="s">
        <v>36</v>
      </c>
      <c r="C35" s="256">
        <f>SUM('SUM DYN'!AJ35+'AIMAG TOB'!BQ35)</f>
        <v>371875800</v>
      </c>
      <c r="D35" s="256">
        <f>SUM('SUM DYN'!AK35+'AIMAG TOB'!BR35)</f>
        <v>262602300</v>
      </c>
      <c r="E35" s="256">
        <f>SUM('SUM DYN'!AL35+'AIMAG TOB'!BS35)</f>
        <v>-104257500</v>
      </c>
      <c r="F35" s="257">
        <f t="shared" si="0"/>
        <v>70.615592625279731</v>
      </c>
    </row>
    <row r="36" spans="1:6" ht="10.5" customHeight="1">
      <c r="A36" s="254">
        <v>29</v>
      </c>
      <c r="B36" s="258" t="s">
        <v>28</v>
      </c>
      <c r="C36" s="251">
        <f>SUM('SUM DYN'!AJ36+'AIMAG TOB'!BQ36)</f>
        <v>292500000</v>
      </c>
      <c r="D36" s="251">
        <f>SUM('SUM DYN'!AK36+'AIMAG TOB'!BR36)</f>
        <v>195000000</v>
      </c>
      <c r="E36" s="251">
        <f>SUM('SUM DYN'!AL36+'AIMAG TOB'!BS36)</f>
        <v>-97500000</v>
      </c>
      <c r="F36" s="259">
        <f t="shared" si="0"/>
        <v>66.666666666666657</v>
      </c>
    </row>
    <row r="37" spans="1:6" ht="10.5" customHeight="1">
      <c r="A37" s="254">
        <v>30</v>
      </c>
      <c r="B37" s="258" t="s">
        <v>29</v>
      </c>
      <c r="C37" s="251">
        <f>SUM('SUM DYN'!AJ37+'AIMAG TOB'!BQ37)</f>
        <v>0</v>
      </c>
      <c r="D37" s="251">
        <f>SUM('SUM DYN'!AK37+'AIMAG TOB'!BR37)</f>
        <v>0</v>
      </c>
      <c r="E37" s="251">
        <f>SUM('SUM DYN'!AL37+'AIMAG TOB'!BS37)</f>
        <v>0</v>
      </c>
      <c r="F37" s="259"/>
    </row>
    <row r="38" spans="1:6" ht="10.5" customHeight="1">
      <c r="A38" s="254">
        <v>31</v>
      </c>
      <c r="B38" s="258" t="s">
        <v>30</v>
      </c>
      <c r="C38" s="251">
        <f>SUM('SUM DYN'!AJ38+'AIMAG TOB'!BQ38)</f>
        <v>79375800</v>
      </c>
      <c r="D38" s="251">
        <f>SUM('SUM DYN'!AK38+'AIMAG TOB'!BR38)</f>
        <v>67602300</v>
      </c>
      <c r="E38" s="251">
        <f>SUM('SUM DYN'!AL38+'AIMAG TOB'!BS38)</f>
        <v>-6757500</v>
      </c>
      <c r="F38" s="259">
        <f t="shared" si="0"/>
        <v>85.16739358847407</v>
      </c>
    </row>
    <row r="39" spans="1:6" ht="10.5" customHeight="1">
      <c r="A39" s="254">
        <v>32</v>
      </c>
      <c r="B39" s="255" t="s">
        <v>37</v>
      </c>
      <c r="C39" s="256">
        <f>SUM('SUM DYN'!AJ39+'AIMAG TOB'!BQ39)</f>
        <v>1676789800</v>
      </c>
      <c r="D39" s="256">
        <f>SUM('SUM DYN'!AK39+'AIMAG TOB'!BR39)</f>
        <v>672251962.40999997</v>
      </c>
      <c r="E39" s="256">
        <f>SUM('SUM DYN'!AL39+'AIMAG TOB'!BS39)</f>
        <v>-879502252.49000001</v>
      </c>
      <c r="F39" s="257">
        <f t="shared" si="0"/>
        <v>40.091606139898985</v>
      </c>
    </row>
    <row r="40" spans="1:6" ht="10.5" customHeight="1">
      <c r="A40" s="254">
        <v>33</v>
      </c>
      <c r="B40" s="260" t="s">
        <v>31</v>
      </c>
      <c r="C40" s="251">
        <f>SUM('SUM DYN'!AJ40+'AIMAG TOB'!BQ40)</f>
        <v>233629900</v>
      </c>
      <c r="D40" s="251">
        <f>SUM('SUM DYN'!AK40+'AIMAG TOB'!BR40)</f>
        <v>147314240</v>
      </c>
      <c r="E40" s="251">
        <f>SUM('SUM DYN'!AL40+'AIMAG TOB'!BS40)</f>
        <v>-38626660</v>
      </c>
      <c r="F40" s="259">
        <f t="shared" si="0"/>
        <v>63.054531975573333</v>
      </c>
    </row>
    <row r="41" spans="1:6" ht="10.5" customHeight="1">
      <c r="A41" s="254">
        <v>34</v>
      </c>
      <c r="B41" s="260" t="s">
        <v>32</v>
      </c>
      <c r="C41" s="251">
        <f>SUM('SUM DYN'!AJ41+'AIMAG TOB'!BQ41)</f>
        <v>33100000</v>
      </c>
      <c r="D41" s="251">
        <f>SUM('SUM DYN'!AK41+'AIMAG TOB'!BR41)</f>
        <v>1700000</v>
      </c>
      <c r="E41" s="251">
        <f>SUM('SUM DYN'!AL41+'AIMAG TOB'!BS41)</f>
        <v>-21400000</v>
      </c>
      <c r="F41" s="259">
        <f t="shared" si="0"/>
        <v>5.1359516616314203</v>
      </c>
    </row>
    <row r="42" spans="1:6" ht="10.5" customHeight="1">
      <c r="A42" s="254">
        <v>35</v>
      </c>
      <c r="B42" s="260" t="s">
        <v>41</v>
      </c>
      <c r="C42" s="251">
        <f>SUM('SUM DYN'!AJ42+'AIMAG TOB'!BQ42)</f>
        <v>17500000</v>
      </c>
      <c r="D42" s="251">
        <f>SUM('SUM DYN'!AK42+'AIMAG TOB'!BR42)</f>
        <v>6730650</v>
      </c>
      <c r="E42" s="251">
        <f>SUM('SUM DYN'!AL42+'AIMAG TOB'!BS42)</f>
        <v>-3880000</v>
      </c>
      <c r="F42" s="259">
        <f t="shared" si="0"/>
        <v>38.460857142857144</v>
      </c>
    </row>
    <row r="43" spans="1:6" ht="10.5" customHeight="1">
      <c r="A43" s="254">
        <v>36</v>
      </c>
      <c r="B43" s="258" t="s">
        <v>33</v>
      </c>
      <c r="C43" s="251">
        <f>SUM('SUM DYN'!AJ43+'AIMAG TOB'!BQ43)</f>
        <v>1392559900</v>
      </c>
      <c r="D43" s="251">
        <f>SUM('SUM DYN'!AK43+'AIMAG TOB'!BR43)</f>
        <v>516507072.40999997</v>
      </c>
      <c r="E43" s="251">
        <f>SUM('SUM DYN'!AL43+'AIMAG TOB'!BS43)</f>
        <v>-807019846.49000001</v>
      </c>
      <c r="F43" s="259">
        <f t="shared" si="0"/>
        <v>37.090474342252712</v>
      </c>
    </row>
    <row r="44" spans="1:6" ht="10.5" customHeight="1">
      <c r="A44" s="254">
        <v>37</v>
      </c>
      <c r="B44" s="255" t="s">
        <v>38</v>
      </c>
      <c r="C44" s="256">
        <f>SUM('SUM DYN'!AJ44+'AIMAG TOB'!BQ44)</f>
        <v>233357900</v>
      </c>
      <c r="D44" s="256">
        <f>SUM('SUM DYN'!AK44+'AIMAG TOB'!BR44)</f>
        <v>168802560</v>
      </c>
      <c r="E44" s="256">
        <f>SUM('SUM DYN'!AL44+'AIMAG TOB'!BS44)</f>
        <v>-63505340</v>
      </c>
      <c r="F44" s="257">
        <f t="shared" si="0"/>
        <v>72.336338302667286</v>
      </c>
    </row>
    <row r="45" spans="1:6" ht="10.5" customHeight="1">
      <c r="A45" s="254">
        <v>38</v>
      </c>
      <c r="B45" s="258" t="s">
        <v>40</v>
      </c>
      <c r="C45" s="251">
        <f>SUM('SUM DYN'!AJ45+'AIMAG TOB'!BQ45)</f>
        <v>0</v>
      </c>
      <c r="D45" s="251">
        <f>SUM('SUM DYN'!AK45+'AIMAG TOB'!BR45)</f>
        <v>0</v>
      </c>
      <c r="E45" s="251">
        <f>SUM('SUM DYN'!AL45+'AIMAG TOB'!BS45)</f>
        <v>0</v>
      </c>
      <c r="F45" s="259"/>
    </row>
    <row r="46" spans="1:6" ht="10.5" customHeight="1">
      <c r="A46" s="254">
        <v>39</v>
      </c>
      <c r="B46" s="258" t="s">
        <v>39</v>
      </c>
      <c r="C46" s="251">
        <f>SUM('SUM DYN'!AJ46+'AIMAG TOB'!BQ46)</f>
        <v>189657900</v>
      </c>
      <c r="D46" s="251">
        <f>SUM('SUM DYN'!AK46+'AIMAG TOB'!BR46)</f>
        <v>142453100</v>
      </c>
      <c r="E46" s="251">
        <f>SUM('SUM DYN'!AL46+'AIMAG TOB'!BS46)</f>
        <v>-45125100</v>
      </c>
      <c r="F46" s="259">
        <f t="shared" si="0"/>
        <v>75.110554319118791</v>
      </c>
    </row>
    <row r="47" spans="1:6" ht="10.5" customHeight="1">
      <c r="A47" s="254">
        <v>40</v>
      </c>
      <c r="B47" s="258" t="s">
        <v>42</v>
      </c>
      <c r="C47" s="251">
        <f>SUM('SUM DYN'!AJ47+'AIMAG TOB'!BQ47)</f>
        <v>43700000</v>
      </c>
      <c r="D47" s="251">
        <f>SUM('SUM DYN'!AK47+'AIMAG TOB'!BR47)</f>
        <v>26349460</v>
      </c>
      <c r="E47" s="251">
        <f>SUM('SUM DYN'!AL47+'AIMAG TOB'!BS47)</f>
        <v>-17350540</v>
      </c>
      <c r="F47" s="259">
        <f t="shared" si="0"/>
        <v>60.296247139588097</v>
      </c>
    </row>
    <row r="48" spans="1:6" ht="10.5" customHeight="1">
      <c r="A48" s="254">
        <v>41</v>
      </c>
      <c r="B48" s="255" t="s">
        <v>43</v>
      </c>
      <c r="C48" s="256">
        <f>SUM('SUM DYN'!AJ48+'AIMAG TOB'!BQ48)</f>
        <v>13317677500</v>
      </c>
      <c r="D48" s="256">
        <f>SUM('SUM DYN'!AK48+'AIMAG TOB'!BR48)</f>
        <v>9734687158.9200001</v>
      </c>
      <c r="E48" s="256">
        <f>SUM('SUM DYN'!AL48+'AIMAG TOB'!BS48)</f>
        <v>-3520788443.3899994</v>
      </c>
      <c r="F48" s="257">
        <f t="shared" si="0"/>
        <v>73.095982080358979</v>
      </c>
    </row>
    <row r="49" spans="1:6" ht="10.5" customHeight="1">
      <c r="A49" s="254">
        <v>42</v>
      </c>
      <c r="B49" s="260" t="s">
        <v>74</v>
      </c>
      <c r="C49" s="251">
        <f>SUM('SUM DYN'!AJ49+'AIMAG TOB'!BQ49)</f>
        <v>13199223500</v>
      </c>
      <c r="D49" s="251">
        <f>SUM('SUM DYN'!AK49+'AIMAG TOB'!BR49)</f>
        <v>9678355793.5499992</v>
      </c>
      <c r="E49" s="251">
        <f>SUM('SUM DYN'!AL49+'AIMAG TOB'!BS49)</f>
        <v>-3456526082.7599998</v>
      </c>
      <c r="F49" s="259">
        <f t="shared" si="0"/>
        <v>73.325190633752044</v>
      </c>
    </row>
    <row r="50" spans="1:6" ht="10.5" customHeight="1">
      <c r="A50" s="254">
        <v>43</v>
      </c>
      <c r="B50" s="258" t="s">
        <v>44</v>
      </c>
      <c r="C50" s="251">
        <f>SUM('SUM DYN'!AJ50+'AIMAG TOB'!BQ50)</f>
        <v>12016600</v>
      </c>
      <c r="D50" s="251">
        <f>SUM('SUM DYN'!AK50+'AIMAG TOB'!BR50)</f>
        <v>2800000</v>
      </c>
      <c r="E50" s="251">
        <f>SUM('SUM DYN'!AL50+'AIMAG TOB'!BS50)</f>
        <v>-8386600</v>
      </c>
      <c r="F50" s="259">
        <f t="shared" si="0"/>
        <v>23.301100144799694</v>
      </c>
    </row>
    <row r="51" spans="1:6" ht="10.5" customHeight="1">
      <c r="A51" s="254">
        <v>44</v>
      </c>
      <c r="B51" s="258" t="s">
        <v>45</v>
      </c>
      <c r="C51" s="251">
        <f>SUM('SUM DYN'!AJ51+'AIMAG TOB'!BQ51)</f>
        <v>37916100</v>
      </c>
      <c r="D51" s="251">
        <f>SUM('SUM DYN'!AK51+'AIMAG TOB'!BR51)</f>
        <v>18779785</v>
      </c>
      <c r="E51" s="251">
        <f>SUM('SUM DYN'!AL51+'AIMAG TOB'!BS51)</f>
        <v>-8696565</v>
      </c>
      <c r="F51" s="259">
        <f t="shared" si="0"/>
        <v>49.529843522936169</v>
      </c>
    </row>
    <row r="52" spans="1:6" ht="10.5" customHeight="1">
      <c r="A52" s="254">
        <v>45</v>
      </c>
      <c r="B52" s="258" t="s">
        <v>51</v>
      </c>
      <c r="C52" s="251">
        <f>SUM('SUM DYN'!AJ52+'AIMAG TOB'!BQ52)</f>
        <v>14143700</v>
      </c>
      <c r="D52" s="251">
        <f>SUM('SUM DYN'!AK52+'AIMAG TOB'!BR52)</f>
        <v>5007833.37</v>
      </c>
      <c r="E52" s="251">
        <f>SUM('SUM DYN'!AL52+'AIMAG TOB'!BS52)</f>
        <v>-7422069.6299999999</v>
      </c>
      <c r="F52" s="259">
        <f t="shared" si="0"/>
        <v>35.406812715201823</v>
      </c>
    </row>
    <row r="53" spans="1:6" ht="10.5" customHeight="1">
      <c r="A53" s="254">
        <v>46</v>
      </c>
      <c r="B53" s="258" t="s">
        <v>46</v>
      </c>
      <c r="C53" s="251">
        <f>SUM('SUM DYN'!AJ53+'AIMAG TOB'!BQ53)</f>
        <v>8183400</v>
      </c>
      <c r="D53" s="251">
        <f>SUM('SUM DYN'!AK53+'AIMAG TOB'!BR53)</f>
        <v>4268182</v>
      </c>
      <c r="E53" s="251">
        <f>SUM('SUM DYN'!AL53+'AIMAG TOB'!BS53)</f>
        <v>-3150218</v>
      </c>
      <c r="F53" s="259">
        <f t="shared" si="0"/>
        <v>52.156585282400961</v>
      </c>
    </row>
    <row r="54" spans="1:6" ht="10.5" customHeight="1">
      <c r="A54" s="254">
        <v>47</v>
      </c>
      <c r="B54" s="258" t="s">
        <v>47</v>
      </c>
      <c r="C54" s="251">
        <f>SUM('SUM DYN'!AJ54+'AIMAG TOB'!BQ54)</f>
        <v>7100000</v>
      </c>
      <c r="D54" s="251">
        <f>SUM('SUM DYN'!AK54+'AIMAG TOB'!BR54)</f>
        <v>0</v>
      </c>
      <c r="E54" s="251">
        <f>SUM('SUM DYN'!AL54+'AIMAG TOB'!BS54)</f>
        <v>-7100000</v>
      </c>
      <c r="F54" s="259">
        <f t="shared" si="0"/>
        <v>0</v>
      </c>
    </row>
    <row r="55" spans="1:6" ht="10.5" customHeight="1">
      <c r="A55" s="254">
        <v>48</v>
      </c>
      <c r="B55" s="258" t="s">
        <v>48</v>
      </c>
      <c r="C55" s="251">
        <f>SUM('SUM DYN'!AJ55+'AIMAG TOB'!BQ55)</f>
        <v>39094200</v>
      </c>
      <c r="D55" s="251">
        <f>SUM('SUM DYN'!AK55+'AIMAG TOB'!BR55)</f>
        <v>25475565</v>
      </c>
      <c r="E55" s="251">
        <f>SUM('SUM DYN'!AL55+'AIMAG TOB'!BS55)</f>
        <v>-13029050</v>
      </c>
      <c r="F55" s="259">
        <f t="shared" si="0"/>
        <v>65.164564052979728</v>
      </c>
    </row>
    <row r="56" spans="1:6" ht="10.5" customHeight="1">
      <c r="A56" s="254">
        <v>49</v>
      </c>
      <c r="B56" s="258" t="s">
        <v>49</v>
      </c>
      <c r="C56" s="251">
        <f>SUM('SUM DYN'!AJ56+'AIMAG TOB'!BQ56)</f>
        <v>0</v>
      </c>
      <c r="D56" s="251">
        <f>SUM('SUM DYN'!AK56+'AIMAG TOB'!BR56)</f>
        <v>0</v>
      </c>
      <c r="E56" s="251">
        <f>SUM('SUM DYN'!AL56+'AIMAG TOB'!BS56)</f>
        <v>0</v>
      </c>
      <c r="F56" s="259"/>
    </row>
    <row r="57" spans="1:6" ht="10.5" customHeight="1">
      <c r="A57" s="254">
        <v>50</v>
      </c>
      <c r="B57" s="258" t="s">
        <v>50</v>
      </c>
      <c r="C57" s="251">
        <f>SUM('SUM DYN'!AJ57+'AIMAG TOB'!BQ57)</f>
        <v>0</v>
      </c>
      <c r="D57" s="251">
        <f>SUM('SUM DYN'!AK57+'AIMAG TOB'!BR57)</f>
        <v>0</v>
      </c>
      <c r="E57" s="251">
        <f>SUM('SUM DYN'!AL57+'AIMAG TOB'!BS57)</f>
        <v>0</v>
      </c>
      <c r="F57" s="259"/>
    </row>
    <row r="58" spans="1:6" ht="10.5" customHeight="1">
      <c r="A58" s="254">
        <v>51</v>
      </c>
      <c r="B58" s="255" t="s">
        <v>52</v>
      </c>
      <c r="C58" s="256">
        <f>SUM('SUM DYN'!AJ58+'AIMAG TOB'!BQ58)</f>
        <v>1616100400</v>
      </c>
      <c r="D58" s="256">
        <f>SUM('SUM DYN'!AK58+'AIMAG TOB'!BR58)</f>
        <v>1522590097</v>
      </c>
      <c r="E58" s="256">
        <f>SUM('SUM DYN'!AL58+'AIMAG TOB'!BS58)</f>
        <v>-94591903</v>
      </c>
      <c r="F58" s="257">
        <f t="shared" si="0"/>
        <v>94.213830836252498</v>
      </c>
    </row>
    <row r="59" spans="1:6" ht="10.5" customHeight="1">
      <c r="A59" s="254">
        <v>52</v>
      </c>
      <c r="B59" s="261" t="s">
        <v>75</v>
      </c>
      <c r="C59" s="251">
        <f>SUM('SUM DYN'!AJ59+'AIMAG TOB'!BQ59)</f>
        <v>1523385200</v>
      </c>
      <c r="D59" s="251">
        <f>SUM('SUM DYN'!AK59+'AIMAG TOB'!BR59)</f>
        <v>1462912596</v>
      </c>
      <c r="E59" s="251">
        <f>SUM('SUM DYN'!AL59+'AIMAG TOB'!BS59)</f>
        <v>-59877604</v>
      </c>
      <c r="F59" s="259">
        <f t="shared" si="0"/>
        <v>96.030379972182999</v>
      </c>
    </row>
    <row r="60" spans="1:6" ht="10.5" customHeight="1">
      <c r="A60" s="254">
        <v>53</v>
      </c>
      <c r="B60" s="261" t="s">
        <v>53</v>
      </c>
      <c r="C60" s="251">
        <f>SUM('SUM DYN'!AJ60+'AIMAG TOB'!BQ60)</f>
        <v>93660200</v>
      </c>
      <c r="D60" s="251">
        <f>SUM('SUM DYN'!AK60+'AIMAG TOB'!BR60)</f>
        <v>60027501</v>
      </c>
      <c r="E60" s="251">
        <f>SUM('SUM DYN'!AL60+'AIMAG TOB'!BS60)</f>
        <v>-33769299</v>
      </c>
      <c r="F60" s="259">
        <f t="shared" si="0"/>
        <v>64.090724768898639</v>
      </c>
    </row>
    <row r="61" spans="1:6" ht="10.5" customHeight="1">
      <c r="A61" s="254">
        <v>54</v>
      </c>
      <c r="B61" s="255" t="s">
        <v>263</v>
      </c>
      <c r="C61" s="251">
        <f>SUM('SUM DYN'!AJ61+'AIMAG TOB'!BQ61)</f>
        <v>0</v>
      </c>
      <c r="D61" s="251">
        <f>SUM('SUM DYN'!AK61+'AIMAG TOB'!BR61)</f>
        <v>0</v>
      </c>
      <c r="E61" s="251">
        <f>SUM('SUM DYN'!AL61+'AIMAG TOB'!BS61)</f>
        <v>0</v>
      </c>
      <c r="F61" s="259"/>
    </row>
    <row r="62" spans="1:6" ht="10.5" customHeight="1">
      <c r="A62" s="254">
        <v>55</v>
      </c>
      <c r="B62" s="258" t="s">
        <v>264</v>
      </c>
      <c r="C62" s="251">
        <f>SUM('SUM DYN'!AJ62+'AIMAG TOB'!BQ62)</f>
        <v>0</v>
      </c>
      <c r="D62" s="251">
        <f>SUM('SUM DYN'!AK62+'AIMAG TOB'!BR62)</f>
        <v>0</v>
      </c>
      <c r="E62" s="251">
        <f>SUM('SUM DYN'!AL62+'AIMAG TOB'!BS62)</f>
        <v>0</v>
      </c>
      <c r="F62" s="259"/>
    </row>
    <row r="63" spans="1:6" ht="10.5" customHeight="1">
      <c r="A63" s="254">
        <v>56</v>
      </c>
      <c r="B63" s="255" t="s">
        <v>77</v>
      </c>
      <c r="C63" s="256">
        <f>SUM('SUM DYN'!AJ63+'AIMAG TOB'!BQ63)</f>
        <v>0</v>
      </c>
      <c r="D63" s="256">
        <f>SUM('SUM DYN'!AK63+'AIMAG TOB'!BR63)</f>
        <v>0</v>
      </c>
      <c r="E63" s="256">
        <f>SUM('SUM DYN'!AL63+'AIMAG TOB'!BS63)</f>
        <v>0</v>
      </c>
      <c r="F63" s="257"/>
    </row>
    <row r="64" spans="1:6" ht="10.5" customHeight="1">
      <c r="A64" s="254">
        <v>57</v>
      </c>
      <c r="B64" s="261" t="s">
        <v>54</v>
      </c>
      <c r="C64" s="251">
        <f>SUM('SUM DYN'!AJ64+'AIMAG TOB'!BQ64)</f>
        <v>0</v>
      </c>
      <c r="D64" s="251">
        <f>SUM('SUM DYN'!AK64+'AIMAG TOB'!BR64)</f>
        <v>0</v>
      </c>
      <c r="E64" s="251">
        <f>SUM('SUM DYN'!AL64+'AIMAG TOB'!BS64)</f>
        <v>0</v>
      </c>
      <c r="F64" s="259"/>
    </row>
    <row r="65" spans="1:6" ht="10.5" customHeight="1">
      <c r="A65" s="254">
        <v>58</v>
      </c>
      <c r="B65" s="261" t="s">
        <v>55</v>
      </c>
      <c r="C65" s="251">
        <f>SUM('SUM DYN'!AJ65+'AIMAG TOB'!BQ65)</f>
        <v>0</v>
      </c>
      <c r="D65" s="251">
        <f>SUM('SUM DYN'!AK65+'AIMAG TOB'!BR65)</f>
        <v>0</v>
      </c>
      <c r="E65" s="251">
        <f>SUM('SUM DYN'!AL65+'AIMAG TOB'!BS65)</f>
        <v>0</v>
      </c>
      <c r="F65" s="259"/>
    </row>
    <row r="66" spans="1:6" ht="10.5" customHeight="1">
      <c r="A66" s="254">
        <v>59</v>
      </c>
      <c r="B66" s="255" t="s">
        <v>78</v>
      </c>
      <c r="C66" s="256">
        <f>SUM('SUM DYN'!AJ66+'AIMAG TOB'!BQ66)</f>
        <v>8692822600</v>
      </c>
      <c r="D66" s="256">
        <f>SUM('SUM DYN'!AK66+'AIMAG TOB'!BR66)</f>
        <v>1643627305.3399999</v>
      </c>
      <c r="E66" s="256">
        <f>SUM('SUM DYN'!AL66+'AIMAG TOB'!BS66)</f>
        <v>-7049195294.6599998</v>
      </c>
      <c r="F66" s="257">
        <f t="shared" si="0"/>
        <v>18.907866650125815</v>
      </c>
    </row>
    <row r="67" spans="1:6" ht="10.5" customHeight="1">
      <c r="A67" s="254">
        <v>60</v>
      </c>
      <c r="B67" s="261" t="s">
        <v>90</v>
      </c>
      <c r="C67" s="251">
        <f>SUM('SUM DYN'!AJ67+'AIMAG TOB'!BQ67)</f>
        <v>7373424000</v>
      </c>
      <c r="D67" s="251">
        <f>SUM('SUM DYN'!AK67+'AIMAG TOB'!BR67)</f>
        <v>1009107233.14</v>
      </c>
      <c r="E67" s="251">
        <f>SUM('SUM DYN'!AL67+'AIMAG TOB'!BS67)</f>
        <v>-6364316766.8599997</v>
      </c>
      <c r="F67" s="259">
        <f t="shared" si="0"/>
        <v>13.685734512758252</v>
      </c>
    </row>
    <row r="68" spans="1:6" ht="10.5" customHeight="1">
      <c r="A68" s="254">
        <v>61</v>
      </c>
      <c r="B68" s="261" t="s">
        <v>85</v>
      </c>
      <c r="C68" s="251">
        <f>SUM('SUM DYN'!AJ68+'AIMAG TOB'!BQ68)</f>
        <v>97600000</v>
      </c>
      <c r="D68" s="251">
        <f>SUM('SUM DYN'!AK68+'AIMAG TOB'!BR68)</f>
        <v>21600000</v>
      </c>
      <c r="E68" s="251">
        <f>SUM('SUM DYN'!AL68+'AIMAG TOB'!BS68)</f>
        <v>-76000000</v>
      </c>
      <c r="F68" s="259">
        <f t="shared" si="0"/>
        <v>22.131147540983605</v>
      </c>
    </row>
    <row r="69" spans="1:6" s="32" customFormat="1" ht="10.5" customHeight="1">
      <c r="A69" s="254">
        <v>62</v>
      </c>
      <c r="B69" s="351" t="s">
        <v>269</v>
      </c>
      <c r="C69" s="251">
        <f>SUM('SUM DYN'!AJ69+'AIMAG TOB'!BQ69)</f>
        <v>0</v>
      </c>
      <c r="D69" s="251">
        <f>SUM('SUM DYN'!AK69+'AIMAG TOB'!BR69)</f>
        <v>0</v>
      </c>
      <c r="E69" s="251">
        <f>SUM('SUM DYN'!AL69+'AIMAG TOB'!BS69)</f>
        <v>0</v>
      </c>
      <c r="F69" s="259"/>
    </row>
    <row r="70" spans="1:6" ht="10.5" customHeight="1">
      <c r="A70" s="254">
        <v>63</v>
      </c>
      <c r="B70" s="261" t="s">
        <v>56</v>
      </c>
      <c r="C70" s="251">
        <f>SUM('SUM DYN'!AJ70+'AIMAG TOB'!BQ70)</f>
        <v>858354400</v>
      </c>
      <c r="D70" s="251">
        <f>SUM('SUM DYN'!AK70+'AIMAG TOB'!BR70)</f>
        <v>358803360</v>
      </c>
      <c r="E70" s="251">
        <f>SUM('SUM DYN'!AL70+'AIMAG TOB'!BS70)</f>
        <v>-499551040</v>
      </c>
      <c r="F70" s="259">
        <f t="shared" si="0"/>
        <v>41.801307245585271</v>
      </c>
    </row>
    <row r="71" spans="1:6" ht="10.5" customHeight="1">
      <c r="A71" s="254">
        <v>64</v>
      </c>
      <c r="B71" s="258" t="s">
        <v>57</v>
      </c>
      <c r="C71" s="251">
        <f>SUM('SUM DYN'!AJ71+'AIMAG TOB'!BQ71)</f>
        <v>0</v>
      </c>
      <c r="D71" s="251">
        <f>SUM('SUM DYN'!AK71+'AIMAG TOB'!BR71)</f>
        <v>0</v>
      </c>
      <c r="E71" s="251">
        <f>SUM('SUM DYN'!AL71+'AIMAG TOB'!BS71)</f>
        <v>0</v>
      </c>
      <c r="F71" s="259"/>
    </row>
    <row r="72" spans="1:6" ht="10.5" customHeight="1">
      <c r="A72" s="254">
        <v>65</v>
      </c>
      <c r="B72" s="258" t="s">
        <v>58</v>
      </c>
      <c r="C72" s="251">
        <f>SUM('SUM DYN'!AJ72+'AIMAG TOB'!BQ72)</f>
        <v>98293600</v>
      </c>
      <c r="D72" s="251">
        <f>SUM('SUM DYN'!AK72+'AIMAG TOB'!BR72)</f>
        <v>54098724</v>
      </c>
      <c r="E72" s="251">
        <f>SUM('SUM DYN'!AL72+'AIMAG TOB'!BS72)</f>
        <v>-44194876</v>
      </c>
      <c r="F72" s="259">
        <f t="shared" si="0"/>
        <v>55.037890564594235</v>
      </c>
    </row>
    <row r="73" spans="1:6" ht="10.5" customHeight="1">
      <c r="A73" s="254">
        <v>66</v>
      </c>
      <c r="B73" s="258" t="s">
        <v>59</v>
      </c>
      <c r="C73" s="251">
        <f>SUM('SUM DYN'!AJ73+'AIMAG TOB'!BQ73)</f>
        <v>167328000</v>
      </c>
      <c r="D73" s="251">
        <f>SUM('SUM DYN'!AK73+'AIMAG TOB'!BR73)</f>
        <v>127137048.2</v>
      </c>
      <c r="E73" s="251">
        <f>SUM('SUM DYN'!AL73+'AIMAG TOB'!BS73)</f>
        <v>-40190951.799999997</v>
      </c>
      <c r="F73" s="259"/>
    </row>
    <row r="74" spans="1:6" ht="10.5" customHeight="1">
      <c r="A74" s="254">
        <v>67</v>
      </c>
      <c r="B74" s="258" t="s">
        <v>60</v>
      </c>
      <c r="C74" s="251">
        <f>SUM('SUM DYN'!AJ74+'AIMAG TOB'!BQ74)</f>
        <v>97822600</v>
      </c>
      <c r="D74" s="251">
        <f>SUM('SUM DYN'!AK74+'AIMAG TOB'!BR74)</f>
        <v>72880940</v>
      </c>
      <c r="E74" s="251">
        <f>SUM('SUM DYN'!AL74+'AIMAG TOB'!BS74)</f>
        <v>-24941660</v>
      </c>
      <c r="F74" s="259">
        <f t="shared" si="0"/>
        <v>74.503172068622177</v>
      </c>
    </row>
    <row r="75" spans="1:6" ht="10.5" customHeight="1">
      <c r="A75" s="254">
        <v>68</v>
      </c>
      <c r="B75" s="255" t="s">
        <v>61</v>
      </c>
      <c r="C75" s="256">
        <f>SUM('SUM DYN'!AJ75+'AIMAG TOB'!BQ75)</f>
        <v>37878885300</v>
      </c>
      <c r="D75" s="256">
        <f>SUM('SUM DYN'!AK75+'AIMAG TOB'!BR75)</f>
        <v>17964364597</v>
      </c>
      <c r="E75" s="256">
        <f>SUM('SUM DYN'!AL75+'AIMAG TOB'!BS75)</f>
        <v>-19914520703</v>
      </c>
      <c r="F75" s="257">
        <f t="shared" si="0"/>
        <v>47.425800560715018</v>
      </c>
    </row>
    <row r="76" spans="1:6" ht="10.5" customHeight="1">
      <c r="A76" s="254">
        <v>69</v>
      </c>
      <c r="B76" s="261" t="s">
        <v>259</v>
      </c>
      <c r="C76" s="251">
        <f>SUM('SUM DYN'!AJ76+'AIMAG TOB'!BQ76)</f>
        <v>0</v>
      </c>
      <c r="D76" s="251">
        <f>SUM('SUM DYN'!AK76+'AIMAG TOB'!BR76)</f>
        <v>0</v>
      </c>
      <c r="E76" s="251">
        <f>SUM('SUM DYN'!AL76+'AIMAG TOB'!BS76)</f>
        <v>0</v>
      </c>
      <c r="F76" s="259" t="e">
        <f t="shared" ref="F76:F92" si="1">D76/C76*100</f>
        <v>#DIV/0!</v>
      </c>
    </row>
    <row r="77" spans="1:6" ht="10.5" customHeight="1">
      <c r="A77" s="254">
        <v>70</v>
      </c>
      <c r="B77" s="261" t="s">
        <v>260</v>
      </c>
      <c r="C77" s="251">
        <f>SUM('SUM DYN'!AJ77+'AIMAG TOB'!BQ77)</f>
        <v>2396763800</v>
      </c>
      <c r="D77" s="251">
        <f>SUM('SUM DYN'!AK77+'AIMAG TOB'!BR77)</f>
        <v>1003098855</v>
      </c>
      <c r="E77" s="251">
        <f>SUM('SUM DYN'!AL77+'AIMAG TOB'!BS77)</f>
        <v>-1393664945</v>
      </c>
      <c r="F77" s="259">
        <f t="shared" si="1"/>
        <v>41.852219855790544</v>
      </c>
    </row>
    <row r="78" spans="1:6" s="32" customFormat="1" ht="10.5" customHeight="1">
      <c r="A78" s="254">
        <v>71</v>
      </c>
      <c r="B78" s="261" t="s">
        <v>268</v>
      </c>
      <c r="C78" s="251">
        <f>SUM('SUM DYN'!AJ78+'AIMAG TOB'!BQ78)</f>
        <v>35482121500</v>
      </c>
      <c r="D78" s="251">
        <f>SUM('SUM DYN'!AK78+'AIMAG TOB'!BR78)</f>
        <v>16961265742</v>
      </c>
      <c r="E78" s="251">
        <f>SUM('SUM DYN'!AL78+'AIMAG TOB'!BS78)</f>
        <v>-6019507056</v>
      </c>
      <c r="F78" s="259">
        <f t="shared" si="1"/>
        <v>47.802287532328073</v>
      </c>
    </row>
    <row r="79" spans="1:6" ht="10.5" customHeight="1">
      <c r="A79" s="254">
        <v>72</v>
      </c>
      <c r="B79" s="255" t="s">
        <v>62</v>
      </c>
      <c r="C79" s="256">
        <f>SUM('SUM DYN'!AJ79+'AIMAG TOB'!BQ79)</f>
        <v>98632616300</v>
      </c>
      <c r="D79" s="256">
        <f>SUM('SUM DYN'!AK79+'AIMAG TOB'!BR79)</f>
        <v>68233125363.400002</v>
      </c>
      <c r="E79" s="256">
        <f>SUM('SUM DYN'!AL79+'AIMAG TOB'!BS79)</f>
        <v>-28753517684.599998</v>
      </c>
      <c r="F79" s="257">
        <f t="shared" si="1"/>
        <v>69.179068672235971</v>
      </c>
    </row>
    <row r="80" spans="1:6" ht="9.75" customHeight="1">
      <c r="A80" s="254">
        <v>73</v>
      </c>
      <c r="B80" s="258" t="s">
        <v>64</v>
      </c>
      <c r="C80" s="251">
        <f>SUM('SUM DYN'!AJ80+'AIMAG TOB'!BQ80)</f>
        <v>86412000</v>
      </c>
      <c r="D80" s="251">
        <f>SUM('SUM DYN'!AK80+'AIMAG TOB'!BR80)</f>
        <v>158903523</v>
      </c>
      <c r="E80" s="251">
        <f>SUM('SUM DYN'!AL80+'AIMAG TOB'!BS80)</f>
        <v>72491523</v>
      </c>
      <c r="F80" s="259">
        <f t="shared" si="1"/>
        <v>183.89057422580197</v>
      </c>
    </row>
    <row r="81" spans="1:6" ht="9.75" customHeight="1">
      <c r="A81" s="254">
        <v>74</v>
      </c>
      <c r="B81" s="258" t="s">
        <v>63</v>
      </c>
      <c r="C81" s="251">
        <f>SUM('SUM DYN'!AJ81+'AIMAG TOB'!BQ81)</f>
        <v>105740600</v>
      </c>
      <c r="D81" s="251">
        <f>SUM('SUM DYN'!AK81+'AIMAG TOB'!BR81)</f>
        <v>118236506.03999999</v>
      </c>
      <c r="E81" s="251">
        <f>SUM('SUM DYN'!AL81+'AIMAG TOB'!BS81)</f>
        <v>5312948.0399999991</v>
      </c>
      <c r="F81" s="259">
        <f t="shared" si="1"/>
        <v>111.81751005763158</v>
      </c>
    </row>
    <row r="82" spans="1:6" ht="9.75" customHeight="1">
      <c r="A82" s="254">
        <v>75</v>
      </c>
      <c r="B82" s="258" t="s">
        <v>76</v>
      </c>
      <c r="C82" s="251">
        <f>SUM('SUM DYN'!AJ82+'AIMAG TOB'!BQ82)</f>
        <v>3491459900</v>
      </c>
      <c r="D82" s="251">
        <f>SUM('SUM DYN'!AK82+'AIMAG TOB'!BR82)</f>
        <v>240000</v>
      </c>
      <c r="E82" s="251">
        <f>SUM('SUM DYN'!AL82+'AIMAG TOB'!BS82)</f>
        <v>-1900489300</v>
      </c>
      <c r="F82" s="259">
        <f t="shared" si="1"/>
        <v>6.873915407133847E-3</v>
      </c>
    </row>
    <row r="83" spans="1:6" ht="9.75" customHeight="1">
      <c r="A83" s="254">
        <v>76</v>
      </c>
      <c r="B83" s="258" t="s">
        <v>175</v>
      </c>
      <c r="C83" s="251">
        <f>SUM('SUM DYN'!AJ83+'AIMAG TOB'!BQ83)</f>
        <v>0</v>
      </c>
      <c r="D83" s="251">
        <f>SUM('SUM DYN'!AK83+'AIMAG TOB'!BR83)</f>
        <v>0</v>
      </c>
      <c r="E83" s="251">
        <f>SUM('SUM DYN'!AL83+'AIMAG TOB'!BS83)</f>
        <v>0</v>
      </c>
      <c r="F83" s="259"/>
    </row>
    <row r="84" spans="1:6" ht="9.75" customHeight="1">
      <c r="A84" s="254">
        <v>77</v>
      </c>
      <c r="B84" s="258" t="s">
        <v>65</v>
      </c>
      <c r="C84" s="251">
        <f>SUM('SUM DYN'!AJ84+'AIMAG TOB'!BQ84)</f>
        <v>0</v>
      </c>
      <c r="D84" s="251">
        <f>SUM('SUM DYN'!AK84+'AIMAG TOB'!BR84)</f>
        <v>0</v>
      </c>
      <c r="E84" s="251">
        <f>SUM('SUM DYN'!AL84+'AIMAG TOB'!BS84)</f>
        <v>0</v>
      </c>
      <c r="F84" s="259"/>
    </row>
    <row r="85" spans="1:6" ht="9.75" customHeight="1">
      <c r="A85" s="254">
        <v>78</v>
      </c>
      <c r="B85" s="258" t="s">
        <v>66</v>
      </c>
      <c r="C85" s="251">
        <f>SUM('SUM DYN'!AJ85+'AIMAG TOB'!BQ85)</f>
        <v>0</v>
      </c>
      <c r="D85" s="251">
        <f>SUM('SUM DYN'!AK85+'AIMAG TOB'!BR85)</f>
        <v>0</v>
      </c>
      <c r="E85" s="251">
        <f>SUM('SUM DYN'!AL85+'AIMAG TOB'!BS85)</f>
        <v>0</v>
      </c>
      <c r="F85" s="259"/>
    </row>
    <row r="86" spans="1:6" ht="10.5" customHeight="1">
      <c r="A86" s="254">
        <v>79</v>
      </c>
      <c r="B86" s="258" t="s">
        <v>182</v>
      </c>
      <c r="C86" s="251">
        <f>SUM('SUM DYN'!AJ86+'AIMAG TOB'!BQ86)</f>
        <v>94949003800</v>
      </c>
      <c r="D86" s="251">
        <f>SUM('SUM DYN'!AK86+'AIMAG TOB'!BR86)</f>
        <v>67955745334.360001</v>
      </c>
      <c r="E86" s="251">
        <f>SUM('SUM DYN'!AL86+'AIMAG TOB'!BS86)</f>
        <v>-26806028865.639999</v>
      </c>
      <c r="F86" s="259">
        <f t="shared" si="1"/>
        <v>71.570782856765476</v>
      </c>
    </row>
    <row r="87" spans="1:6" ht="10.5" customHeight="1">
      <c r="A87" s="254">
        <v>80</v>
      </c>
      <c r="B87" s="248" t="s">
        <v>67</v>
      </c>
      <c r="C87" s="251">
        <f>SUM('SUM DYN'!AJ87+'AIMAG TOB'!BQ87)</f>
        <v>39575379</v>
      </c>
      <c r="D87" s="251">
        <f>SUM('SUM DYN'!AK87+'AIMAG TOB'!BR87)</f>
        <v>35744389.740000002</v>
      </c>
      <c r="E87" s="251">
        <f>SUM('SUM DYN'!AL87+'AIMAG TOB'!BS87)</f>
        <v>-3830989.2599999979</v>
      </c>
      <c r="F87" s="259">
        <f t="shared" si="1"/>
        <v>90.319766084868064</v>
      </c>
    </row>
    <row r="88" spans="1:6" ht="10.5" customHeight="1">
      <c r="A88" s="254">
        <v>81</v>
      </c>
      <c r="B88" s="255" t="s">
        <v>68</v>
      </c>
      <c r="C88" s="256">
        <f>SUM('SUM DYN'!AJ88+'AIMAG TOB'!BQ88)</f>
        <v>1793</v>
      </c>
      <c r="D88" s="256">
        <f>SUM('SUM DYN'!AK88+'AIMAG TOB'!BR88)</f>
        <v>1750</v>
      </c>
      <c r="E88" s="256">
        <f>SUM('SUM DYN'!AL88+'AIMAG TOB'!BS88)</f>
        <v>-43</v>
      </c>
      <c r="F88" s="257">
        <f t="shared" si="1"/>
        <v>97.601784718349137</v>
      </c>
    </row>
    <row r="89" spans="1:6" ht="9" customHeight="1">
      <c r="A89" s="254">
        <v>82</v>
      </c>
      <c r="B89" s="248" t="s">
        <v>69</v>
      </c>
      <c r="C89" s="251">
        <f>SUM('SUM DYN'!AJ89+'AIMAG TOB'!BQ89)</f>
        <v>156</v>
      </c>
      <c r="D89" s="251">
        <f>SUM('SUM DYN'!AK89+'AIMAG TOB'!BR89)</f>
        <v>157</v>
      </c>
      <c r="E89" s="251">
        <f>SUM('SUM DYN'!AL89+'AIMAG TOB'!BS89)</f>
        <v>1</v>
      </c>
      <c r="F89" s="259">
        <f t="shared" si="1"/>
        <v>100.64102564102564</v>
      </c>
    </row>
    <row r="90" spans="1:6" ht="9" customHeight="1">
      <c r="A90" s="254">
        <v>83</v>
      </c>
      <c r="B90" s="248" t="s">
        <v>70</v>
      </c>
      <c r="C90" s="251">
        <f>SUM('SUM DYN'!AJ90+'AIMAG TOB'!BQ90)</f>
        <v>740</v>
      </c>
      <c r="D90" s="251">
        <f>SUM('SUM DYN'!AK90+'AIMAG TOB'!BR90)</f>
        <v>688</v>
      </c>
      <c r="E90" s="251">
        <f>SUM('SUM DYN'!AL90+'AIMAG TOB'!BS90)</f>
        <v>-52</v>
      </c>
      <c r="F90" s="259">
        <f t="shared" si="1"/>
        <v>92.972972972972983</v>
      </c>
    </row>
    <row r="91" spans="1:6" ht="9" customHeight="1">
      <c r="A91" s="254">
        <v>84</v>
      </c>
      <c r="B91" s="248" t="s">
        <v>71</v>
      </c>
      <c r="C91" s="251">
        <f>SUM('SUM DYN'!AJ91+'AIMAG TOB'!BQ91)</f>
        <v>906</v>
      </c>
      <c r="D91" s="251">
        <f>SUM('SUM DYN'!AK91+'AIMAG TOB'!BR91)</f>
        <v>913</v>
      </c>
      <c r="E91" s="251">
        <f>SUM('SUM DYN'!AL91+'AIMAG TOB'!BS91)</f>
        <v>7</v>
      </c>
      <c r="F91" s="259">
        <f t="shared" si="1"/>
        <v>100.77262693156732</v>
      </c>
    </row>
    <row r="92" spans="1:6" ht="9" customHeight="1">
      <c r="A92" s="254">
        <v>85</v>
      </c>
      <c r="B92" s="248" t="s">
        <v>72</v>
      </c>
      <c r="C92" s="251">
        <f>SUM('SUM DYN'!AJ92+'AIMAG TOB'!BQ92)</f>
        <v>91</v>
      </c>
      <c r="D92" s="251">
        <f>SUM('SUM DYN'!AK92+'AIMAG TOB'!BR92)</f>
        <v>86</v>
      </c>
      <c r="E92" s="251">
        <f>SUM('SUM DYN'!AL92+'AIMAG TOB'!BS92)</f>
        <v>-5</v>
      </c>
      <c r="F92" s="259">
        <f t="shared" si="1"/>
        <v>94.505494505494497</v>
      </c>
    </row>
    <row r="93" spans="1:6">
      <c r="A93" s="254">
        <v>86</v>
      </c>
      <c r="B93" s="255" t="s">
        <v>123</v>
      </c>
      <c r="C93" s="256">
        <f>SUM('SUM DYN'!AJ93+'AIMAG TOB'!BQ93)</f>
        <v>0</v>
      </c>
      <c r="D93" s="256">
        <f>SUM('SUM DYN'!AK93+'AIMAG TOB'!BR93)</f>
        <v>0</v>
      </c>
      <c r="E93" s="256">
        <f>SUM('SUM DYN'!AL93+'AIMAG TOB'!BS93)</f>
        <v>0</v>
      </c>
      <c r="F93" s="257"/>
    </row>
    <row r="94" spans="1:6">
      <c r="A94" s="254">
        <v>87</v>
      </c>
      <c r="B94" s="248" t="s">
        <v>124</v>
      </c>
      <c r="C94" s="251">
        <f>SUM('SUM DYN'!AJ94+'AIMAG TOB'!BQ94)</f>
        <v>0</v>
      </c>
      <c r="D94" s="251">
        <f>SUM('SUM DYN'!AK94+'AIMAG TOB'!BR94)</f>
        <v>4519158.5</v>
      </c>
      <c r="E94" s="251">
        <f>SUM('SUM DYN'!AL94+'AIMAG TOB'!BS94)</f>
        <v>4519158.5</v>
      </c>
      <c r="F94" s="259"/>
    </row>
    <row r="95" spans="1:6">
      <c r="A95" s="254">
        <v>88</v>
      </c>
      <c r="B95" s="248" t="s">
        <v>185</v>
      </c>
      <c r="C95" s="251">
        <f>SUM('SUM DYN'!AJ95+'AIMAG TOB'!BQ95)</f>
        <v>0</v>
      </c>
      <c r="D95" s="251">
        <f>SUM('SUM DYN'!AK95+'AIMAG TOB'!BR95)</f>
        <v>0</v>
      </c>
      <c r="E95" s="251">
        <f>SUM('SUM DYN'!AL95+'AIMAG TOB'!BS95)</f>
        <v>0</v>
      </c>
      <c r="F95" s="259"/>
    </row>
    <row r="96" spans="1:6">
      <c r="A96" s="254">
        <v>89</v>
      </c>
      <c r="B96" s="248" t="s">
        <v>186</v>
      </c>
      <c r="C96" s="251">
        <f>SUM('SUM DYN'!AJ96+'AIMAG TOB'!BQ96)</f>
        <v>0</v>
      </c>
      <c r="D96" s="251">
        <f>SUM('SUM DYN'!AK96+'AIMAG TOB'!BR96)</f>
        <v>0</v>
      </c>
      <c r="E96" s="251">
        <f>SUM('SUM DYN'!AL96+'AIMAG TOB'!BS96)</f>
        <v>0</v>
      </c>
      <c r="F96" s="259"/>
    </row>
    <row r="97" spans="1:6">
      <c r="A97" s="254">
        <v>90</v>
      </c>
      <c r="B97" s="248" t="s">
        <v>187</v>
      </c>
      <c r="C97" s="251">
        <f>SUM('SUM DYN'!AJ97+'AIMAG TOB'!BQ97)</f>
        <v>0</v>
      </c>
      <c r="D97" s="251">
        <f>SUM('SUM DYN'!AK97+'AIMAG TOB'!BR97)</f>
        <v>3989850</v>
      </c>
      <c r="E97" s="251">
        <f>SUM('SUM DYN'!AL97+'AIMAG TOB'!BS97)</f>
        <v>3989850</v>
      </c>
      <c r="F97" s="259"/>
    </row>
    <row r="98" spans="1:6">
      <c r="A98" s="254">
        <v>91</v>
      </c>
      <c r="B98" s="248" t="s">
        <v>188</v>
      </c>
      <c r="C98" s="251">
        <f>SUM('SUM DYN'!AJ98+'AIMAG TOB'!BQ98)</f>
        <v>0</v>
      </c>
      <c r="D98" s="251">
        <f>SUM('SUM DYN'!AK98+'AIMAG TOB'!BR98)</f>
        <v>8250</v>
      </c>
      <c r="E98" s="251">
        <f>SUM('SUM DYN'!AL98+'AIMAG TOB'!BS98)</f>
        <v>8250</v>
      </c>
      <c r="F98" s="259"/>
    </row>
    <row r="99" spans="1:6">
      <c r="A99" s="254">
        <v>92</v>
      </c>
      <c r="B99" s="255" t="s">
        <v>125</v>
      </c>
      <c r="C99" s="256">
        <f>SUM('SUM DYN'!AJ99+'AIMAG TOB'!BQ99)</f>
        <v>0</v>
      </c>
      <c r="D99" s="256">
        <f>SUM('SUM DYN'!AK99+'AIMAG TOB'!BR99)</f>
        <v>812090</v>
      </c>
      <c r="E99" s="256">
        <f>SUM('SUM DYN'!AL99+'AIMAG TOB'!BS99)</f>
        <v>812090</v>
      </c>
      <c r="F99" s="257"/>
    </row>
    <row r="100" spans="1:6">
      <c r="A100" s="254">
        <v>93</v>
      </c>
      <c r="B100" s="248" t="s">
        <v>189</v>
      </c>
      <c r="C100" s="251">
        <f>SUM('SUM DYN'!AJ100+'AIMAG TOB'!BQ100)</f>
        <v>0</v>
      </c>
      <c r="D100" s="251">
        <f>SUM('SUM DYN'!AK100+'AIMAG TOB'!BR100)</f>
        <v>90</v>
      </c>
      <c r="E100" s="251">
        <f>SUM('SUM DYN'!AL100+'AIMAG TOB'!BS100)</f>
        <v>90</v>
      </c>
      <c r="F100" s="259"/>
    </row>
    <row r="101" spans="1:6">
      <c r="A101" s="254">
        <v>94</v>
      </c>
      <c r="B101" s="248" t="s">
        <v>190</v>
      </c>
      <c r="C101" s="251">
        <f>SUM('SUM DYN'!AJ101+'AIMAG TOB'!BQ101)</f>
        <v>0</v>
      </c>
      <c r="D101" s="251">
        <f>SUM('SUM DYN'!AK101+'AIMAG TOB'!BR101)</f>
        <v>0</v>
      </c>
      <c r="E101" s="251">
        <f>SUM('SUM DYN'!AL101+'AIMAG TOB'!BS101)</f>
        <v>0</v>
      </c>
      <c r="F101" s="259"/>
    </row>
    <row r="102" spans="1:6">
      <c r="A102" s="254">
        <v>95</v>
      </c>
      <c r="B102" s="248" t="s">
        <v>191</v>
      </c>
      <c r="C102" s="251">
        <f>SUM('SUM DYN'!AJ102+'AIMAG TOB'!BQ102)</f>
        <v>0</v>
      </c>
      <c r="D102" s="251">
        <f>SUM('SUM DYN'!AK102+'AIMAG TOB'!BR102)</f>
        <v>812000</v>
      </c>
      <c r="E102" s="251">
        <f>SUM('SUM DYN'!AL102+'AIMAG TOB'!BS102)</f>
        <v>812000</v>
      </c>
      <c r="F102" s="259"/>
    </row>
    <row r="103" spans="1:6">
      <c r="A103" s="254">
        <v>96</v>
      </c>
      <c r="B103" s="248" t="s">
        <v>192</v>
      </c>
      <c r="C103" s="251">
        <f>SUM('SUM DYN'!AJ103+'AIMAG TOB'!BQ103)</f>
        <v>0</v>
      </c>
      <c r="D103" s="251">
        <f>SUM('SUM DYN'!AK103+'AIMAG TOB'!BR103)</f>
        <v>0</v>
      </c>
      <c r="E103" s="251">
        <f>SUM('SUM DYN'!AL103+'AIMAG TOB'!BS103)</f>
        <v>0</v>
      </c>
      <c r="F103" s="259"/>
    </row>
    <row r="104" spans="1:6">
      <c r="A104" s="254">
        <v>97</v>
      </c>
      <c r="B104" s="248" t="s">
        <v>193</v>
      </c>
      <c r="C104" s="251">
        <f>SUM('SUM DYN'!AJ104+'AIMAG TOB'!BQ104)</f>
        <v>0</v>
      </c>
      <c r="D104" s="251">
        <f>SUM('SUM DYN'!AK104+'AIMAG TOB'!BR104)</f>
        <v>0</v>
      </c>
      <c r="E104" s="251">
        <f>SUM('SUM DYN'!AL104+'AIMAG TOB'!BS104)</f>
        <v>0</v>
      </c>
      <c r="F104" s="259"/>
    </row>
    <row r="105" spans="1:6">
      <c r="A105" s="254">
        <v>98</v>
      </c>
      <c r="B105" s="248" t="s">
        <v>194</v>
      </c>
      <c r="C105" s="251">
        <f>SUM('SUM DYN'!AJ105+'AIMAG TOB'!BQ105)</f>
        <v>0</v>
      </c>
      <c r="D105" s="251">
        <f>SUM('SUM DYN'!AK105+'AIMAG TOB'!BR105)</f>
        <v>0</v>
      </c>
      <c r="E105" s="251">
        <f>SUM('SUM DYN'!AL105+'AIMAG TOB'!BS105)</f>
        <v>0</v>
      </c>
      <c r="F105" s="259"/>
    </row>
    <row r="106" spans="1:6">
      <c r="A106" s="254">
        <v>99</v>
      </c>
      <c r="B106" s="248" t="s">
        <v>195</v>
      </c>
      <c r="C106" s="251">
        <f>SUM('SUM DYN'!AJ106+'AIMAG TOB'!BQ106)</f>
        <v>0</v>
      </c>
      <c r="D106" s="251">
        <f>SUM('SUM DYN'!AK106+'AIMAG TOB'!BR106)</f>
        <v>0</v>
      </c>
      <c r="E106" s="251">
        <f>SUM('SUM DYN'!AL106+'AIMAG TOB'!BS106)</f>
        <v>0</v>
      </c>
      <c r="F106" s="259"/>
    </row>
    <row r="107" spans="1:6">
      <c r="A107" s="254">
        <v>100</v>
      </c>
      <c r="B107" s="248" t="s">
        <v>196</v>
      </c>
      <c r="C107" s="251">
        <f>SUM('SUM DYN'!AJ107+'AIMAG TOB'!BQ107)</f>
        <v>0</v>
      </c>
      <c r="D107" s="251">
        <f>SUM('SUM DYN'!AK107+'AIMAG TOB'!BR107)</f>
        <v>0</v>
      </c>
      <c r="E107" s="251">
        <f>SUM('SUM DYN'!AL107+'AIMAG TOB'!BS107)</f>
        <v>0</v>
      </c>
      <c r="F107" s="25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5.7109375" style="262" customWidth="1"/>
    <col min="4" max="4" width="17.5703125" style="262" customWidth="1"/>
    <col min="5" max="5" width="17.28515625" style="262" customWidth="1"/>
    <col min="6" max="16384" width="9.140625" style="244"/>
  </cols>
  <sheetData>
    <row r="1" spans="1:5">
      <c r="B1" s="349" t="s">
        <v>300</v>
      </c>
      <c r="C1" s="246"/>
      <c r="D1" s="246"/>
      <c r="E1" s="246"/>
    </row>
    <row r="2" spans="1:5">
      <c r="B2" s="245" t="s">
        <v>306</v>
      </c>
      <c r="C2" s="246"/>
      <c r="D2" s="246"/>
      <c r="E2" s="246"/>
    </row>
    <row r="5" spans="1:5" ht="10.5" customHeight="1">
      <c r="A5" s="538" t="s">
        <v>83</v>
      </c>
      <c r="B5" s="247" t="s">
        <v>80</v>
      </c>
      <c r="C5" s="541" t="s">
        <v>162</v>
      </c>
      <c r="D5" s="541"/>
      <c r="E5" s="541"/>
    </row>
    <row r="6" spans="1:5">
      <c r="A6" s="538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39" t="s">
        <v>122</v>
      </c>
      <c r="B7" s="540"/>
      <c r="C7" s="251">
        <f>SUM('SUM DYN'!AP7+'AIMAG TOB'!BT7)</f>
        <v>0</v>
      </c>
      <c r="D7" s="251">
        <f>SUM('SUM DYN'!AQ7+'AIMAG TOB'!BU7)</f>
        <v>16709893650.83</v>
      </c>
      <c r="E7" s="251">
        <f>SUM('SUM DYN'!AR7+'AIMAG TOB'!BV7)</f>
        <v>0</v>
      </c>
    </row>
    <row r="8" spans="1:5" ht="10.5" customHeight="1">
      <c r="A8" s="254">
        <v>1</v>
      </c>
      <c r="B8" s="255" t="s">
        <v>4</v>
      </c>
      <c r="C8" s="256">
        <f>SUM('SUM DYN'!AP8+'AIMAG TOB'!BT8)</f>
        <v>49081581000</v>
      </c>
      <c r="D8" s="256">
        <f>SUM('SUM DYN'!AQ8+'AIMAG TOB'!BU8)</f>
        <v>12369756786.299999</v>
      </c>
      <c r="E8" s="256">
        <f>SUM('SUM DYN'!AR8+'AIMAG TOB'!BV8)</f>
        <v>-36711824213.699997</v>
      </c>
    </row>
    <row r="9" spans="1:5" ht="10.5" customHeight="1">
      <c r="A9" s="254">
        <v>2</v>
      </c>
      <c r="B9" s="255" t="s">
        <v>5</v>
      </c>
      <c r="C9" s="256">
        <f>SUM('SUM DYN'!AP9+'AIMAG TOB'!BT9)</f>
        <v>36351298300</v>
      </c>
      <c r="D9" s="256">
        <f>SUM('SUM DYN'!AQ9+'AIMAG TOB'!BU9)</f>
        <v>5671814972.3000002</v>
      </c>
      <c r="E9" s="256">
        <f>SUM('SUM DYN'!AR9+'AIMAG TOB'!BV9)</f>
        <v>-30679483327.700001</v>
      </c>
    </row>
    <row r="10" spans="1:5" ht="10.5" hidden="1" customHeight="1">
      <c r="A10" s="254">
        <v>3</v>
      </c>
      <c r="B10" s="255" t="s">
        <v>6</v>
      </c>
      <c r="C10" s="256">
        <f>SUM('SUM DYN'!AP10+'AIMAG TOB'!BT10)</f>
        <v>0</v>
      </c>
      <c r="D10" s="256">
        <f>SUM('SUM DYN'!AQ10+'AIMAG TOB'!BU10)</f>
        <v>0</v>
      </c>
      <c r="E10" s="256">
        <f>SUM('SUM DYN'!AR10+'AIMAG TOB'!BV10)</f>
        <v>0</v>
      </c>
    </row>
    <row r="11" spans="1:5" ht="10.5" hidden="1" customHeight="1">
      <c r="A11" s="254">
        <v>4</v>
      </c>
      <c r="B11" s="255" t="s">
        <v>7</v>
      </c>
      <c r="C11" s="256">
        <f>SUM('SUM DYN'!AP11+'AIMAG TOB'!BT11)</f>
        <v>0</v>
      </c>
      <c r="D11" s="256">
        <f>SUM('SUM DYN'!AQ11+'AIMAG TOB'!BU11)</f>
        <v>0</v>
      </c>
      <c r="E11" s="256">
        <f>SUM('SUM DYN'!AR11+'AIMAG TOB'!BV11)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DYN'!AP12+'AIMAG TOB'!BT12)</f>
        <v>0</v>
      </c>
      <c r="D12" s="251">
        <f>SUM('SUM DYN'!AQ12+'AIMAG TOB'!BU12)</f>
        <v>0</v>
      </c>
      <c r="E12" s="251">
        <f>SUM('SUM DYN'!AR12+'AIMAG TOB'!BV12)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DYN'!AP13+'AIMAG TOB'!BT13)</f>
        <v>0</v>
      </c>
      <c r="D13" s="251">
        <f>SUM('SUM DYN'!AQ13+'AIMAG TOB'!BU13)</f>
        <v>0</v>
      </c>
      <c r="E13" s="251">
        <f>SUM('SUM DYN'!AR13+'AIMAG TOB'!BV13)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DYN'!AP14+'AIMAG TOB'!BT14)</f>
        <v>0</v>
      </c>
      <c r="D14" s="251">
        <f>SUM('SUM DYN'!AQ14+'AIMAG TOB'!BU14)</f>
        <v>0</v>
      </c>
      <c r="E14" s="251">
        <f>SUM('SUM DYN'!AR14+'AIMAG TOB'!BV14)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DYN'!AP15+'AIMAG TOB'!BT15)</f>
        <v>0</v>
      </c>
      <c r="D15" s="251">
        <f>SUM('SUM DYN'!AQ15+'AIMAG TOB'!BU15)</f>
        <v>0</v>
      </c>
      <c r="E15" s="251">
        <f>SUM('SUM DYN'!AR15+'AIMAG TOB'!BV15)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DYN'!AP16+'AIMAG TOB'!BT16)</f>
        <v>0</v>
      </c>
      <c r="D16" s="251">
        <f>SUM('SUM DYN'!AQ16+'AIMAG TOB'!BU16)</f>
        <v>0</v>
      </c>
      <c r="E16" s="251">
        <f>SUM('SUM DYN'!AR16+'AIMAG TOB'!BV16)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DYN'!AP17+'AIMAG TOB'!BT17)</f>
        <v>0</v>
      </c>
      <c r="D17" s="256">
        <f>SUM('SUM DYN'!AQ17+'AIMAG TOB'!BU17)</f>
        <v>0</v>
      </c>
      <c r="E17" s="256">
        <f>SUM('SUM DYN'!AR17+'AIMAG TOB'!BV17)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DYN'!AP18+'AIMAG TOB'!BT18)</f>
        <v>0</v>
      </c>
      <c r="D18" s="251">
        <f>SUM('SUM DYN'!AQ18+'AIMAG TOB'!BU18)</f>
        <v>0</v>
      </c>
      <c r="E18" s="251">
        <f>SUM('SUM DYN'!AR18+'AIMAG TOB'!BV18)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DYN'!AP19+'AIMAG TOB'!BT19)</f>
        <v>0</v>
      </c>
      <c r="D19" s="251">
        <f>SUM('SUM DYN'!AQ19+'AIMAG TOB'!BU19)</f>
        <v>0</v>
      </c>
      <c r="E19" s="251">
        <f>SUM('SUM DYN'!AR19+'AIMAG TOB'!BV19)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DYN'!AP20+'AIMAG TOB'!BT20)</f>
        <v>0</v>
      </c>
      <c r="D20" s="251">
        <f>SUM('SUM DYN'!AQ20+'AIMAG TOB'!BU20)</f>
        <v>0</v>
      </c>
      <c r="E20" s="251">
        <f>SUM('SUM DYN'!AR20+'AIMAG TOB'!BV20)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DYN'!AP21+'AIMAG TOB'!BT21)</f>
        <v>0</v>
      </c>
      <c r="D21" s="251">
        <f>SUM('SUM DYN'!AQ21+'AIMAG TOB'!BU21)</f>
        <v>0</v>
      </c>
      <c r="E21" s="251">
        <f>SUM('SUM DYN'!AR21+'AIMAG TOB'!BV21)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DYN'!AP22+'AIMAG TOB'!BT22)</f>
        <v>0</v>
      </c>
      <c r="D22" s="251">
        <f>SUM('SUM DYN'!AQ22+'AIMAG TOB'!BU22)</f>
        <v>0</v>
      </c>
      <c r="E22" s="251">
        <f>SUM('SUM DYN'!AR22+'AIMAG TOB'!BV22)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DYN'!AP23+'AIMAG TOB'!BT23)</f>
        <v>0</v>
      </c>
      <c r="D23" s="256">
        <f>SUM('SUM DYN'!AQ23+'AIMAG TOB'!BU23)</f>
        <v>0</v>
      </c>
      <c r="E23" s="256">
        <f>SUM('SUM DYN'!AR23+'AIMAG TOB'!BV23)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DYN'!AP24+'AIMAG TOB'!BT24)</f>
        <v>0</v>
      </c>
      <c r="D24" s="251">
        <f>SUM('SUM DYN'!AQ24+'AIMAG TOB'!BU24)</f>
        <v>0</v>
      </c>
      <c r="E24" s="251">
        <f>SUM('SUM DYN'!AR24+'AIMAG TOB'!BV24)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DYN'!AP25+'AIMAG TOB'!BT25)</f>
        <v>0</v>
      </c>
      <c r="D25" s="251">
        <f>SUM('SUM DYN'!AQ25+'AIMAG TOB'!BU25)</f>
        <v>0</v>
      </c>
      <c r="E25" s="251">
        <f>SUM('SUM DYN'!AR25+'AIMAG TOB'!BV25)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DYN'!AP26+'AIMAG TOB'!BT26)</f>
        <v>0</v>
      </c>
      <c r="D26" s="251">
        <f>SUM('SUM DYN'!AQ26+'AIMAG TOB'!BU26)</f>
        <v>0</v>
      </c>
      <c r="E26" s="251">
        <f>SUM('SUM DYN'!AR26+'AIMAG TOB'!BV26)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DYN'!AP27+'AIMAG TOB'!BT27)</f>
        <v>0</v>
      </c>
      <c r="D27" s="251">
        <f>SUM('SUM DYN'!AQ27+'AIMAG TOB'!BU27)</f>
        <v>0</v>
      </c>
      <c r="E27" s="251">
        <f>SUM('SUM DYN'!AR27+'AIMAG TOB'!BV27)</f>
        <v>0</v>
      </c>
    </row>
    <row r="28" spans="1:5" ht="10.5" hidden="1" customHeight="1">
      <c r="A28" s="254">
        <v>21</v>
      </c>
      <c r="B28" s="255" t="s">
        <v>35</v>
      </c>
      <c r="C28" s="256">
        <f>SUM('SUM DYN'!AP28+'AIMAG TOB'!BT28)</f>
        <v>0</v>
      </c>
      <c r="D28" s="256">
        <f>SUM('SUM DYN'!AQ28+'AIMAG TOB'!BU28)</f>
        <v>0</v>
      </c>
      <c r="E28" s="256">
        <f>SUM('SUM DYN'!AR28+'AIMAG TOB'!BV28)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DYN'!AP29+'AIMAG TOB'!BT29)</f>
        <v>0</v>
      </c>
      <c r="D29" s="251">
        <f>SUM('SUM DYN'!AQ29+'AIMAG TOB'!BU29)</f>
        <v>0</v>
      </c>
      <c r="E29" s="251">
        <f>SUM('SUM DYN'!AR29+'AIMAG TOB'!BV29)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DYN'!AP30+'AIMAG TOB'!BT30)</f>
        <v>0</v>
      </c>
      <c r="D30" s="251">
        <f>SUM('SUM DYN'!AQ30+'AIMAG TOB'!BU30)</f>
        <v>0</v>
      </c>
      <c r="E30" s="251">
        <f>SUM('SUM DYN'!AR30+'AIMAG TOB'!BV30)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DYN'!AP31+'AIMAG TOB'!BT31)</f>
        <v>0</v>
      </c>
      <c r="D31" s="251">
        <f>SUM('SUM DYN'!AQ31+'AIMAG TOB'!BU31)</f>
        <v>0</v>
      </c>
      <c r="E31" s="251">
        <f>SUM('SUM DYN'!AR31+'AIMAG TOB'!BV31)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DYN'!AP32+'AIMAG TOB'!BT32)</f>
        <v>0</v>
      </c>
      <c r="D32" s="251">
        <f>SUM('SUM DYN'!AQ32+'AIMAG TOB'!BU32)</f>
        <v>0</v>
      </c>
      <c r="E32" s="251">
        <f>SUM('SUM DYN'!AR32+'AIMAG TOB'!BV32)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DYN'!AP33+'AIMAG TOB'!BT33)</f>
        <v>0</v>
      </c>
      <c r="D33" s="251">
        <f>SUM('SUM DYN'!AQ33+'AIMAG TOB'!BU33)</f>
        <v>0</v>
      </c>
      <c r="E33" s="251">
        <f>SUM('SUM DYN'!AR33+'AIMAG TOB'!BV33)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DYN'!AP34+'AIMAG TOB'!BT34)</f>
        <v>0</v>
      </c>
      <c r="D34" s="251">
        <f>SUM('SUM DYN'!AQ34+'AIMAG TOB'!BU34)</f>
        <v>0</v>
      </c>
      <c r="E34" s="251">
        <f>SUM('SUM DYN'!AR34+'AIMAG TOB'!BV34)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DYN'!AP35+'AIMAG TOB'!BT35)</f>
        <v>0</v>
      </c>
      <c r="D35" s="256">
        <f>SUM('SUM DYN'!AQ35+'AIMAG TOB'!BU35)</f>
        <v>0</v>
      </c>
      <c r="E35" s="256">
        <f>SUM('SUM DYN'!AR35+'AIMAG TOB'!BV35)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DYN'!AP36+'AIMAG TOB'!BT36)</f>
        <v>0</v>
      </c>
      <c r="D36" s="251">
        <f>SUM('SUM DYN'!AQ36+'AIMAG TOB'!BU36)</f>
        <v>0</v>
      </c>
      <c r="E36" s="251">
        <f>SUM('SUM DYN'!AR36+'AIMAG TOB'!BV36)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DYN'!AP37+'AIMAG TOB'!BT37)</f>
        <v>0</v>
      </c>
      <c r="D37" s="251">
        <f>SUM('SUM DYN'!AQ37+'AIMAG TOB'!BU37)</f>
        <v>0</v>
      </c>
      <c r="E37" s="251">
        <f>SUM('SUM DYN'!AR37+'AIMAG TOB'!BV37)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DYN'!AP38+'AIMAG TOB'!BT38)</f>
        <v>0</v>
      </c>
      <c r="D38" s="251">
        <f>SUM('SUM DYN'!AQ38+'AIMAG TOB'!BU38)</f>
        <v>0</v>
      </c>
      <c r="E38" s="251">
        <f>SUM('SUM DYN'!AR38+'AIMAG TOB'!BV38)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DYN'!AP39+'AIMAG TOB'!BT39)</f>
        <v>0</v>
      </c>
      <c r="D39" s="256">
        <f>SUM('SUM DYN'!AQ39+'AIMAG TOB'!BU39)</f>
        <v>0</v>
      </c>
      <c r="E39" s="256">
        <f>SUM('SUM DYN'!AR39+'AIMAG TOB'!BV39)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DYN'!AP40+'AIMAG TOB'!BT40)</f>
        <v>0</v>
      </c>
      <c r="D40" s="251">
        <f>SUM('SUM DYN'!AQ40+'AIMAG TOB'!BU40)</f>
        <v>0</v>
      </c>
      <c r="E40" s="251">
        <f>SUM('SUM DYN'!AR40+'AIMAG TOB'!BV40)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DYN'!AP41+'AIMAG TOB'!BT41)</f>
        <v>0</v>
      </c>
      <c r="D41" s="251">
        <f>SUM('SUM DYN'!AQ41+'AIMAG TOB'!BU41)</f>
        <v>0</v>
      </c>
      <c r="E41" s="251">
        <f>SUM('SUM DYN'!AR41+'AIMAG TOB'!BV41)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DYN'!AP42+'AIMAG TOB'!BT42)</f>
        <v>0</v>
      </c>
      <c r="D42" s="251">
        <f>SUM('SUM DYN'!AQ42+'AIMAG TOB'!BU42)</f>
        <v>0</v>
      </c>
      <c r="E42" s="251">
        <f>SUM('SUM DYN'!AR42+'AIMAG TOB'!BV42)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DYN'!AP43+'AIMAG TOB'!BT43)</f>
        <v>0</v>
      </c>
      <c r="D43" s="251">
        <f>SUM('SUM DYN'!AQ43+'AIMAG TOB'!BU43)</f>
        <v>0</v>
      </c>
      <c r="E43" s="251">
        <f>SUM('SUM DYN'!AR43+'AIMAG TOB'!BV43)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DYN'!AP44+'AIMAG TOB'!BT44)</f>
        <v>0</v>
      </c>
      <c r="D44" s="256">
        <f>SUM('SUM DYN'!AQ44+'AIMAG TOB'!BU44)</f>
        <v>0</v>
      </c>
      <c r="E44" s="256">
        <f>SUM('SUM DYN'!AR44+'AIMAG TOB'!BV44)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DYN'!AP45+'AIMAG TOB'!BT45)</f>
        <v>0</v>
      </c>
      <c r="D45" s="251">
        <f>SUM('SUM DYN'!AQ45+'AIMAG TOB'!BU45)</f>
        <v>0</v>
      </c>
      <c r="E45" s="251">
        <f>SUM('SUM DYN'!AR45+'AIMAG TOB'!BV45)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DYN'!AP46+'AIMAG TOB'!BT46)</f>
        <v>0</v>
      </c>
      <c r="D46" s="251">
        <f>SUM('SUM DYN'!AQ46+'AIMAG TOB'!BU46)</f>
        <v>0</v>
      </c>
      <c r="E46" s="251">
        <f>SUM('SUM DYN'!AR46+'AIMAG TOB'!BV46)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DYN'!AP47+'AIMAG TOB'!BT47)</f>
        <v>0</v>
      </c>
      <c r="D47" s="251">
        <f>SUM('SUM DYN'!AQ47+'AIMAG TOB'!BU47)</f>
        <v>0</v>
      </c>
      <c r="E47" s="251">
        <f>SUM('SUM DYN'!AR47+'AIMAG TOB'!BV47)</f>
        <v>0</v>
      </c>
    </row>
    <row r="48" spans="1:5" ht="10.5" hidden="1" customHeight="1">
      <c r="A48" s="254">
        <v>41</v>
      </c>
      <c r="B48" s="255" t="s">
        <v>43</v>
      </c>
      <c r="C48" s="256">
        <f>SUM('SUM DYN'!AP48+'AIMAG TOB'!BT48)</f>
        <v>0</v>
      </c>
      <c r="D48" s="256">
        <f>SUM('SUM DYN'!AQ48+'AIMAG TOB'!BU48)</f>
        <v>0</v>
      </c>
      <c r="E48" s="256">
        <f>SUM('SUM DYN'!AR48+'AIMAG TOB'!BV48)</f>
        <v>0</v>
      </c>
    </row>
    <row r="49" spans="1:5" ht="10.5" hidden="1" customHeight="1">
      <c r="A49" s="335">
        <v>42</v>
      </c>
      <c r="B49" s="260" t="s">
        <v>74</v>
      </c>
      <c r="C49" s="251">
        <f>SUM('SUM DYN'!AP49+'AIMAG TOB'!BT49)</f>
        <v>0</v>
      </c>
      <c r="D49" s="251">
        <f>SUM('SUM DYN'!AQ49+'AIMAG TOB'!BU49)</f>
        <v>0</v>
      </c>
      <c r="E49" s="251">
        <f>SUM('SUM DYN'!AR49+'AIMAG TOB'!BV49)</f>
        <v>0</v>
      </c>
    </row>
    <row r="50" spans="1:5" ht="10.5" hidden="1" customHeight="1">
      <c r="A50" s="335">
        <v>43</v>
      </c>
      <c r="B50" s="258" t="s">
        <v>44</v>
      </c>
      <c r="C50" s="251">
        <f>SUM('SUM DYN'!AP50+'AIMAG TOB'!BT50)</f>
        <v>0</v>
      </c>
      <c r="D50" s="251">
        <f>SUM('SUM DYN'!AQ50+'AIMAG TOB'!BU50)</f>
        <v>0</v>
      </c>
      <c r="E50" s="251">
        <f>SUM('SUM DYN'!AR50+'AIMAG TOB'!BV50)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DYN'!AP51+'AIMAG TOB'!BT51)</f>
        <v>0</v>
      </c>
      <c r="D51" s="251">
        <f>SUM('SUM DYN'!AQ51+'AIMAG TOB'!BU51)</f>
        <v>0</v>
      </c>
      <c r="E51" s="251">
        <f>SUM('SUM DYN'!AR51+'AIMAG TOB'!BV51)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DYN'!AP52+'AIMAG TOB'!BT52)</f>
        <v>0</v>
      </c>
      <c r="D52" s="251">
        <f>SUM('SUM DYN'!AQ52+'AIMAG TOB'!BU52)</f>
        <v>0</v>
      </c>
      <c r="E52" s="251">
        <f>SUM('SUM DYN'!AR52+'AIMAG TOB'!BV52)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DYN'!AP53+'AIMAG TOB'!BT53)</f>
        <v>0</v>
      </c>
      <c r="D53" s="251">
        <f>SUM('SUM DYN'!AQ53+'AIMAG TOB'!BU53)</f>
        <v>0</v>
      </c>
      <c r="E53" s="251">
        <f>SUM('SUM DYN'!AR53+'AIMAG TOB'!BV53)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DYN'!AP54+'AIMAG TOB'!BT54)</f>
        <v>0</v>
      </c>
      <c r="D54" s="251">
        <f>SUM('SUM DYN'!AQ54+'AIMAG TOB'!BU54)</f>
        <v>0</v>
      </c>
      <c r="E54" s="251">
        <f>SUM('SUM DYN'!AR54+'AIMAG TOB'!BV54)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DYN'!AP55+'AIMAG TOB'!BT55)</f>
        <v>0</v>
      </c>
      <c r="D55" s="251">
        <f>SUM('SUM DYN'!AQ55+'AIMAG TOB'!BU55)</f>
        <v>0</v>
      </c>
      <c r="E55" s="251">
        <f>SUM('SUM DYN'!AR55+'AIMAG TOB'!BV55)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DYN'!AP56+'AIMAG TOB'!BT56)</f>
        <v>0</v>
      </c>
      <c r="D56" s="251">
        <f>SUM('SUM DYN'!AQ56+'AIMAG TOB'!BU56)</f>
        <v>0</v>
      </c>
      <c r="E56" s="251">
        <f>SUM('SUM DYN'!AR56+'AIMAG TOB'!BV56)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DYN'!AP57+'AIMAG TOB'!BT57)</f>
        <v>0</v>
      </c>
      <c r="D57" s="251">
        <f>SUM('SUM DYN'!AQ57+'AIMAG TOB'!BU57)</f>
        <v>0</v>
      </c>
      <c r="E57" s="251">
        <f>SUM('SUM DYN'!AR57+'AIMAG TOB'!BV57)</f>
        <v>0</v>
      </c>
    </row>
    <row r="58" spans="1:5" ht="10.5" hidden="1" customHeight="1">
      <c r="A58" s="254">
        <v>51</v>
      </c>
      <c r="B58" s="255" t="s">
        <v>52</v>
      </c>
      <c r="C58" s="256">
        <f>SUM('SUM DYN'!AP58+'AIMAG TOB'!BT58)</f>
        <v>0</v>
      </c>
      <c r="D58" s="256">
        <f>SUM('SUM DYN'!AQ58+'AIMAG TOB'!BU58)</f>
        <v>0</v>
      </c>
      <c r="E58" s="256">
        <f>SUM('SUM DYN'!AR58+'AIMAG TOB'!BV58)</f>
        <v>0</v>
      </c>
    </row>
    <row r="59" spans="1:5" ht="10.5" hidden="1" customHeight="1">
      <c r="A59" s="335">
        <v>52</v>
      </c>
      <c r="B59" s="261" t="s">
        <v>75</v>
      </c>
      <c r="C59" s="251">
        <f>SUM('SUM DYN'!AP59+'AIMAG TOB'!BT59)</f>
        <v>0</v>
      </c>
      <c r="D59" s="251">
        <f>SUM('SUM DYN'!AQ59+'AIMAG TOB'!BU59)</f>
        <v>0</v>
      </c>
      <c r="E59" s="251">
        <f>SUM('SUM DYN'!AR59+'AIMAG TOB'!BV59)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DYN'!AP60+'AIMAG TOB'!BT60)</f>
        <v>0</v>
      </c>
      <c r="D60" s="251">
        <f>SUM('SUM DYN'!AQ60+'AIMAG TOB'!BU60)</f>
        <v>0</v>
      </c>
      <c r="E60" s="251">
        <f>SUM('SUM DYN'!AR60+'AIMAG TOB'!BV60)</f>
        <v>0</v>
      </c>
    </row>
    <row r="61" spans="1:5" ht="10.5" hidden="1" customHeight="1">
      <c r="A61" s="335"/>
      <c r="B61" s="255" t="s">
        <v>263</v>
      </c>
      <c r="C61" s="251">
        <f>SUM('SUM DYN'!AP61+'AIMAG TOB'!BT61)</f>
        <v>0</v>
      </c>
      <c r="D61" s="251">
        <f>SUM('SUM DYN'!AQ61+'AIMAG TOB'!BU61)</f>
        <v>0</v>
      </c>
      <c r="E61" s="251">
        <f>SUM('SUM DYN'!AR61+'AIMAG TOB'!BV61)</f>
        <v>0</v>
      </c>
    </row>
    <row r="62" spans="1:5" ht="10.5" hidden="1" customHeight="1">
      <c r="A62" s="335"/>
      <c r="B62" s="258" t="s">
        <v>264</v>
      </c>
      <c r="C62" s="251">
        <f>SUM('SUM DYN'!AP62+'AIMAG TOB'!BT62)</f>
        <v>0</v>
      </c>
      <c r="D62" s="251">
        <f>SUM('SUM DYN'!AQ62+'AIMAG TOB'!BU62)</f>
        <v>0</v>
      </c>
      <c r="E62" s="251">
        <f>SUM('SUM DYN'!AR62+'AIMAG TOB'!BV62)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DYN'!AP63+'AIMAG TOB'!BT63)</f>
        <v>0</v>
      </c>
      <c r="D63" s="256">
        <f>SUM('SUM DYN'!AQ63+'AIMAG TOB'!BU63)</f>
        <v>0</v>
      </c>
      <c r="E63" s="256">
        <f>SUM('SUM DYN'!AR63+'AIMAG TOB'!BV63)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DYN'!AP64+'AIMAG TOB'!BT64)</f>
        <v>0</v>
      </c>
      <c r="D64" s="251">
        <f>SUM('SUM DYN'!AQ64+'AIMAG TOB'!BU64)</f>
        <v>0</v>
      </c>
      <c r="E64" s="251">
        <f>SUM('SUM DYN'!AR64+'AIMAG TOB'!BV64)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DYN'!AP65+'AIMAG TOB'!BT65)</f>
        <v>0</v>
      </c>
      <c r="D65" s="251">
        <f>SUM('SUM DYN'!AQ65+'AIMAG TOB'!BU65)</f>
        <v>0</v>
      </c>
      <c r="E65" s="251">
        <f>SUM('SUM DYN'!AR65+'AIMAG TOB'!BV65)</f>
        <v>0</v>
      </c>
    </row>
    <row r="66" spans="1:15" ht="10.5" customHeight="1">
      <c r="A66" s="254">
        <v>57</v>
      </c>
      <c r="B66" s="255" t="s">
        <v>78</v>
      </c>
      <c r="C66" s="256">
        <f>SUM('SUM DYN'!AP66+'AIMAG TOB'!BT66)</f>
        <v>36351298300</v>
      </c>
      <c r="D66" s="256">
        <f>SUM('SUM DYN'!AQ66+'AIMAG TOB'!BU66)</f>
        <v>5671814972.3000002</v>
      </c>
      <c r="E66" s="256">
        <f>SUM('SUM DYN'!AR66+'AIMAG TOB'!BV66)</f>
        <v>-30679483327.700001</v>
      </c>
    </row>
    <row r="67" spans="1:15" ht="10.5" customHeight="1">
      <c r="A67" s="335">
        <v>58</v>
      </c>
      <c r="B67" s="261" t="s">
        <v>90</v>
      </c>
      <c r="C67" s="251">
        <f>SUM('SUM DYN'!AP67+'AIMAG TOB'!BT67)</f>
        <v>36351298300</v>
      </c>
      <c r="D67" s="251">
        <f>SUM('SUM DYN'!AQ67+'AIMAG TOB'!BU67)</f>
        <v>5671814972.3000002</v>
      </c>
      <c r="E67" s="251">
        <f>SUM('SUM DYN'!AR67+'AIMAG TOB'!BV67)</f>
        <v>-30679483327.700001</v>
      </c>
    </row>
    <row r="68" spans="1:15" ht="10.5" hidden="1" customHeight="1">
      <c r="A68" s="335">
        <v>59</v>
      </c>
      <c r="B68" s="261" t="s">
        <v>85</v>
      </c>
      <c r="C68" s="251">
        <f>SUM('SUM DYN'!AP68+'AIMAG TOB'!BT68)</f>
        <v>0</v>
      </c>
      <c r="D68" s="251">
        <f>SUM('SUM DYN'!AQ68+'AIMAG TOB'!BU68)</f>
        <v>0</v>
      </c>
      <c r="E68" s="251">
        <f>SUM('SUM DYN'!AR68+'AIMAG TOB'!BV68)</f>
        <v>0</v>
      </c>
    </row>
    <row r="69" spans="1:15" s="32" customFormat="1" ht="10.5" hidden="1" customHeight="1">
      <c r="A69" s="254"/>
      <c r="B69" s="351" t="s">
        <v>269</v>
      </c>
      <c r="C69" s="251"/>
      <c r="D69" s="251"/>
      <c r="E69" s="251"/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DYN'!AP70+'AIMAG TOB'!BT70)</f>
        <v>0</v>
      </c>
      <c r="D70" s="251">
        <f>SUM('SUM DYN'!AQ70+'AIMAG TOB'!BU70)</f>
        <v>0</v>
      </c>
      <c r="E70" s="251">
        <f>SUM('SUM DYN'!AR70+'AIMAG TOB'!BV70)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DYN'!AP71+'AIMAG TOB'!BT71)</f>
        <v>0</v>
      </c>
      <c r="D71" s="251">
        <f>SUM('SUM DYN'!AQ71+'AIMAG TOB'!BU71)</f>
        <v>0</v>
      </c>
      <c r="E71" s="251">
        <f>SUM('SUM DYN'!AR71+'AIMAG TOB'!BV71)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DYN'!AP72+'AIMAG TOB'!BT72)</f>
        <v>0</v>
      </c>
      <c r="D72" s="251">
        <f>SUM('SUM DYN'!AQ72+'AIMAG TOB'!BU72)</f>
        <v>0</v>
      </c>
      <c r="E72" s="251">
        <f>SUM('SUM DYN'!AR72+'AIMAG TOB'!BV72)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DYN'!AP73+'AIMAG TOB'!BT73)</f>
        <v>0</v>
      </c>
      <c r="D73" s="251">
        <f>SUM('SUM DYN'!AQ73+'AIMAG TOB'!BU73)</f>
        <v>0</v>
      </c>
      <c r="E73" s="251">
        <f>SUM('SUM DYN'!AR73+'AIMAG TOB'!BV73)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DYN'!AP74+'AIMAG TOB'!BT74)</f>
        <v>0</v>
      </c>
      <c r="D74" s="251">
        <f>SUM('SUM DYN'!AQ74+'AIMAG TOB'!BU74)</f>
        <v>0</v>
      </c>
      <c r="E74" s="251">
        <f>SUM('SUM DYN'!AR74+'AIMAG TOB'!BV74)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DYN'!AP75+'AIMAG TOB'!BT75)</f>
        <v>12730282700</v>
      </c>
      <c r="D75" s="256">
        <f>SUM('SUM DYN'!AQ75+'AIMAG TOB'!BU75)</f>
        <v>6697941814</v>
      </c>
      <c r="E75" s="256">
        <f>SUM('SUM DYN'!AR75+'AIMAG TOB'!BV75)</f>
        <v>-6032340886</v>
      </c>
    </row>
    <row r="76" spans="1:15" ht="10.5" hidden="1" customHeight="1">
      <c r="A76" s="335">
        <v>66</v>
      </c>
      <c r="B76" s="261" t="s">
        <v>259</v>
      </c>
      <c r="C76" s="251">
        <f>SUM('SUM DYN'!AP76+'AIMAG TOB'!BT76)</f>
        <v>0</v>
      </c>
      <c r="D76" s="251">
        <f>SUM('SUM DYN'!AQ76+'AIMAG TOB'!BU76)</f>
        <v>0</v>
      </c>
      <c r="E76" s="251">
        <f>SUM('SUM DYN'!AR76+'AIMAG TOB'!BV76)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DYN'!AP77+'AIMAG TOB'!BT77)</f>
        <v>0</v>
      </c>
      <c r="D77" s="251">
        <f>SUM('SUM DYN'!AQ77+'AIMAG TOB'!BU77)</f>
        <v>0</v>
      </c>
      <c r="E77" s="251">
        <f>SUM('SUM DYN'!AR77+'AIMAG TOB'!BV77)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DYN'!AP79+'AIMAG TOB'!BT79)</f>
        <v>49081581000</v>
      </c>
      <c r="D78" s="251">
        <f>SUM('SUM DYN'!AQ79+'AIMAG TOB'!BU79)</f>
        <v>29079650437.130001</v>
      </c>
      <c r="E78" s="251">
        <f>SUM('SUM DYN'!AR79+'AIMAG TOB'!BV79)</f>
        <v>-20001930562.869999</v>
      </c>
      <c r="F78" s="251">
        <f>SUM(онхс!C75)</f>
        <v>12730282700</v>
      </c>
      <c r="G78" s="251">
        <f>SUM(онхс!D75)</f>
        <v>6697941814</v>
      </c>
      <c r="H78" s="251">
        <f>SUM(онхс!E75)</f>
        <v>-6032340886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61811863700</v>
      </c>
      <c r="M78" s="265">
        <f t="shared" si="1"/>
        <v>35777592251.130005</v>
      </c>
      <c r="N78" s="265">
        <f t="shared" si="1"/>
        <v>-26034271448.869999</v>
      </c>
      <c r="O78" s="266">
        <f>M78/L78*100</f>
        <v>57.881432640138961</v>
      </c>
    </row>
    <row r="79" spans="1:15" ht="10.5" customHeight="1">
      <c r="A79" s="254">
        <v>68</v>
      </c>
      <c r="B79" s="255" t="s">
        <v>62</v>
      </c>
      <c r="C79" s="256">
        <f>SUM('SUM DYN'!AP79+'AIMAG TOB'!BT79)</f>
        <v>49081581000</v>
      </c>
      <c r="D79" s="256">
        <f>SUM('SUM DYN'!AQ79+'AIMAG TOB'!BU79)</f>
        <v>29079650437.130001</v>
      </c>
      <c r="E79" s="256">
        <f>SUM('SUM DYN'!AR79+'AIMAG TOB'!BV79)</f>
        <v>-20001930562.869999</v>
      </c>
    </row>
    <row r="80" spans="1:15" ht="9.75" hidden="1" customHeight="1">
      <c r="A80" s="335">
        <v>69</v>
      </c>
      <c r="B80" s="258" t="s">
        <v>64</v>
      </c>
      <c r="C80" s="251">
        <f>SUM('SUM DYN'!AP80+'AIMAG TOB'!BT80)</f>
        <v>0</v>
      </c>
      <c r="D80" s="251">
        <f>SUM('SUM DYN'!AQ80+'AIMAG TOB'!BU80)</f>
        <v>0</v>
      </c>
      <c r="E80" s="251">
        <f>SUM('SUM DYN'!AR80+'AIMAG TOB'!BV80)</f>
        <v>0</v>
      </c>
    </row>
    <row r="81" spans="1:5" ht="9.75" customHeight="1">
      <c r="A81" s="335">
        <v>70</v>
      </c>
      <c r="B81" s="258" t="s">
        <v>63</v>
      </c>
      <c r="C81" s="251">
        <f>SUM('SUM DYN'!AP81+'AIMAG TOB'!BT81)</f>
        <v>255958500</v>
      </c>
      <c r="D81" s="251">
        <f>SUM('SUM DYN'!AQ81+'AIMAG TOB'!BU81)</f>
        <v>6562924</v>
      </c>
      <c r="E81" s="251">
        <f>SUM('SUM DYN'!AR81+'AIMAG TOB'!BV81)</f>
        <v>-249395576</v>
      </c>
    </row>
    <row r="82" spans="1:5" ht="9.75" customHeight="1">
      <c r="A82" s="335">
        <v>71</v>
      </c>
      <c r="B82" s="258" t="s">
        <v>76</v>
      </c>
      <c r="C82" s="251">
        <f>SUM('SUM DYN'!AP82+'AIMAG TOB'!BT82)</f>
        <v>4978862800</v>
      </c>
      <c r="D82" s="251">
        <f>SUM('SUM DYN'!AQ82+'AIMAG TOB'!BU82)</f>
        <v>3728262713.4499998</v>
      </c>
      <c r="E82" s="251">
        <f>SUM('SUM DYN'!AR82+'AIMAG TOB'!BV82)</f>
        <v>-1250600086.5500002</v>
      </c>
    </row>
    <row r="83" spans="1:5" ht="9.75" hidden="1" customHeight="1">
      <c r="A83" s="335">
        <v>72</v>
      </c>
      <c r="B83" s="258" t="s">
        <v>175</v>
      </c>
      <c r="C83" s="251">
        <f>SUM('SUM DYN'!AP83+'AIMAG TOB'!BT83)</f>
        <v>0</v>
      </c>
      <c r="D83" s="251">
        <f>SUM('SUM DYN'!AQ83+'AIMAG TOB'!BU83)</f>
        <v>0</v>
      </c>
      <c r="E83" s="251">
        <f>SUM('SUM DYN'!AR83+'AIMAG TOB'!BV83)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DYN'!AP84+'AIMAG TOB'!BT84)</f>
        <v>0</v>
      </c>
      <c r="D84" s="251">
        <f>SUM('SUM DYN'!AQ84+'AIMAG TOB'!BU84)</f>
        <v>0</v>
      </c>
      <c r="E84" s="251">
        <f>SUM('SUM DYN'!AR84+'AIMAG TOB'!BV84)</f>
        <v>0</v>
      </c>
    </row>
    <row r="85" spans="1:5" ht="9.75" customHeight="1">
      <c r="A85" s="335">
        <v>74</v>
      </c>
      <c r="B85" s="258" t="s">
        <v>66</v>
      </c>
      <c r="C85" s="251">
        <f>+'SUM DYN'!BB85+'AIMAG TOB'!BZ85</f>
        <v>32300821800</v>
      </c>
      <c r="D85" s="251">
        <f>+'SUM DYN'!BC85+'AIMAG TOB'!CA85</f>
        <v>17890175303</v>
      </c>
      <c r="E85" s="251">
        <f>+'SUM DYN'!BD85+'AIMAG TOB'!CB85</f>
        <v>-14410646497</v>
      </c>
    </row>
    <row r="86" spans="1:5" ht="10.5" customHeight="1">
      <c r="A86" s="335">
        <v>75</v>
      </c>
      <c r="B86" s="258" t="s">
        <v>182</v>
      </c>
      <c r="C86" s="251">
        <f>SUM('SUM DYN'!AP86+'AIMAG TOB'!BT86)</f>
        <v>11545937900</v>
      </c>
      <c r="D86" s="251">
        <f>SUM('SUM DYN'!AQ86+'AIMAG TOB'!BU86)</f>
        <v>7454649496.6800003</v>
      </c>
      <c r="E86" s="251">
        <f>SUM('SUM DYN'!AR86+'AIMAG TOB'!BV86)</f>
        <v>-4091288403.3200002</v>
      </c>
    </row>
    <row r="87" spans="1:5" ht="10.5" customHeight="1">
      <c r="A87" s="335">
        <v>76</v>
      </c>
      <c r="B87" s="248" t="s">
        <v>67</v>
      </c>
      <c r="C87" s="251">
        <f>SUM('SUM DYN'!AP87+'AIMAG TOB'!BT87)</f>
        <v>0</v>
      </c>
      <c r="D87" s="251">
        <f>SUM('SUM DYN'!AQ87+'AIMAG TOB'!BU87)</f>
        <v>0</v>
      </c>
      <c r="E87" s="251">
        <f>SUM('SUM DYN'!AR87+'AIMAG TOB'!BV87)</f>
        <v>0</v>
      </c>
    </row>
    <row r="88" spans="1:5" ht="10.5" customHeight="1">
      <c r="A88" s="254">
        <v>77</v>
      </c>
      <c r="B88" s="255" t="s">
        <v>68</v>
      </c>
      <c r="C88" s="256">
        <f>SUM('SUM DYN'!AP88+'AIMAG TOB'!BT88)</f>
        <v>0</v>
      </c>
      <c r="D88" s="256">
        <f>SUM('SUM DYN'!AQ88+'AIMAG TOB'!BU88)</f>
        <v>0</v>
      </c>
      <c r="E88" s="256">
        <f>SUM('SUM DYN'!AR88+'AIMAG TOB'!BV88)</f>
        <v>0</v>
      </c>
    </row>
    <row r="89" spans="1:5" ht="9" customHeight="1">
      <c r="A89" s="335">
        <v>78</v>
      </c>
      <c r="B89" s="248" t="s">
        <v>69</v>
      </c>
      <c r="C89" s="251">
        <f>SUM('SUM DYN'!AP89+'AIMAG TOB'!BT89)</f>
        <v>0</v>
      </c>
      <c r="D89" s="251">
        <f>SUM('SUM DYN'!AQ89+'AIMAG TOB'!BU89)</f>
        <v>0</v>
      </c>
      <c r="E89" s="251">
        <f>SUM('SUM DYN'!AR89+'AIMAG TOB'!BV89)</f>
        <v>0</v>
      </c>
    </row>
    <row r="90" spans="1:5" ht="9" customHeight="1">
      <c r="A90" s="335">
        <v>79</v>
      </c>
      <c r="B90" s="248" t="s">
        <v>70</v>
      </c>
      <c r="C90" s="251">
        <f>SUM('SUM DYN'!AP90+'AIMAG TOB'!BT90)</f>
        <v>0</v>
      </c>
      <c r="D90" s="251">
        <f>SUM('SUM DYN'!AQ90+'AIMAG TOB'!BU90)</f>
        <v>0</v>
      </c>
      <c r="E90" s="251">
        <f>SUM('SUM DYN'!AR90+'AIMAG TOB'!BV90)</f>
        <v>0</v>
      </c>
    </row>
    <row r="91" spans="1:5" ht="9" customHeight="1">
      <c r="A91" s="335">
        <v>80</v>
      </c>
      <c r="B91" s="248" t="s">
        <v>71</v>
      </c>
      <c r="C91" s="251">
        <f>SUM('SUM DYN'!AP91+'AIMAG TOB'!BT91)</f>
        <v>0</v>
      </c>
      <c r="D91" s="251">
        <f>SUM('SUM DYN'!AQ91+'AIMAG TOB'!BU91)</f>
        <v>0</v>
      </c>
      <c r="E91" s="251">
        <f>SUM('SUM DYN'!AR91+'AIMAG TOB'!BV91)</f>
        <v>0</v>
      </c>
    </row>
    <row r="92" spans="1:5" ht="9" customHeight="1">
      <c r="A92" s="335">
        <v>81</v>
      </c>
      <c r="B92" s="248" t="s">
        <v>72</v>
      </c>
      <c r="C92" s="251">
        <f>SUM('SUM DYN'!AP92+'AIMAG TOB'!BT92)</f>
        <v>0</v>
      </c>
      <c r="D92" s="251">
        <f>SUM('SUM DYN'!AQ92+'AIMAG TOB'!BU92)</f>
        <v>0</v>
      </c>
      <c r="E92" s="251">
        <f>SUM('SUM DYN'!AR92+'AIMAG TOB'!BV92)</f>
        <v>0</v>
      </c>
    </row>
    <row r="93" spans="1:5">
      <c r="A93" s="254">
        <v>82</v>
      </c>
      <c r="B93" s="255" t="s">
        <v>123</v>
      </c>
      <c r="C93" s="256">
        <f>SUM('SUM DYN'!AP93+'AIMAG TOB'!BT93)</f>
        <v>0</v>
      </c>
      <c r="D93" s="256">
        <f>SUM('SUM DYN'!AQ93+'AIMAG TOB'!BU93)</f>
        <v>0</v>
      </c>
      <c r="E93" s="256">
        <f>SUM('SUM DYN'!AR93+'AIMAG TOB'!BV93)</f>
        <v>0</v>
      </c>
    </row>
    <row r="94" spans="1:5">
      <c r="A94" s="335">
        <v>83</v>
      </c>
      <c r="B94" s="248" t="s">
        <v>124</v>
      </c>
      <c r="C94" s="251">
        <f>SUM('SUM DYN'!AP94+'AIMAG TOB'!BT94)</f>
        <v>0</v>
      </c>
      <c r="D94" s="251">
        <f>SUM('SUM DYN'!AQ94+'AIMAG TOB'!BU94)</f>
        <v>0</v>
      </c>
      <c r="E94" s="251">
        <f>SUM('SUM DYN'!AR94+'AIMAG TOB'!BV94)</f>
        <v>0</v>
      </c>
    </row>
    <row r="95" spans="1:5">
      <c r="A95" s="335">
        <v>84</v>
      </c>
      <c r="B95" s="248" t="s">
        <v>185</v>
      </c>
      <c r="C95" s="251">
        <f>SUM('SUM DYN'!AP95+'AIMAG TOB'!BT95)</f>
        <v>0</v>
      </c>
      <c r="D95" s="251">
        <f>SUM('SUM DYN'!AQ95+'AIMAG TOB'!BU95)</f>
        <v>0</v>
      </c>
      <c r="E95" s="251">
        <f>SUM('SUM DYN'!AR95+'AIMAG TOB'!BV95)</f>
        <v>0</v>
      </c>
    </row>
    <row r="96" spans="1:5">
      <c r="A96" s="335">
        <v>85</v>
      </c>
      <c r="B96" s="248" t="s">
        <v>186</v>
      </c>
      <c r="C96" s="251">
        <f>SUM('SUM DYN'!AP96+'AIMAG TOB'!BT96)</f>
        <v>0</v>
      </c>
      <c r="D96" s="251">
        <f>SUM('SUM DYN'!AQ96+'AIMAG TOB'!BU96)</f>
        <v>0</v>
      </c>
      <c r="E96" s="251">
        <f>SUM('SUM DYN'!AR96+'AIMAG TOB'!BV96)</f>
        <v>0</v>
      </c>
    </row>
    <row r="97" spans="1:5">
      <c r="A97" s="335">
        <v>86</v>
      </c>
      <c r="B97" s="248" t="s">
        <v>187</v>
      </c>
      <c r="C97" s="251">
        <f>SUM('SUM DYN'!AP97+'AIMAG TOB'!BT97)</f>
        <v>0</v>
      </c>
      <c r="D97" s="251">
        <f>SUM('SUM DYN'!AQ97+'AIMAG TOB'!BU97)</f>
        <v>0</v>
      </c>
      <c r="E97" s="251">
        <f>SUM('SUM DYN'!AR97+'AIMAG TOB'!BV97)</f>
        <v>0</v>
      </c>
    </row>
    <row r="98" spans="1:5">
      <c r="A98" s="335">
        <v>87</v>
      </c>
      <c r="B98" s="248" t="s">
        <v>188</v>
      </c>
      <c r="C98" s="251">
        <f>SUM('SUM DYN'!AP98+'AIMAG TOB'!BT98)</f>
        <v>0</v>
      </c>
      <c r="D98" s="251">
        <f>SUM('SUM DYN'!AQ98+'AIMAG TOB'!BU98)</f>
        <v>0</v>
      </c>
      <c r="E98" s="251">
        <f>SUM('SUM DYN'!AR98+'AIMAG TOB'!BV98)</f>
        <v>0</v>
      </c>
    </row>
    <row r="99" spans="1:5">
      <c r="A99" s="254">
        <v>88</v>
      </c>
      <c r="B99" s="255" t="s">
        <v>125</v>
      </c>
      <c r="C99" s="256">
        <f>SUM('SUM DYN'!AP99+'AIMAG TOB'!BT99)</f>
        <v>0</v>
      </c>
      <c r="D99" s="256">
        <f>SUM('SUM DYN'!AQ99+'AIMAG TOB'!BU99)</f>
        <v>0</v>
      </c>
      <c r="E99" s="256">
        <f>SUM('SUM DYN'!AR99+'AIMAG TOB'!BV99)</f>
        <v>0</v>
      </c>
    </row>
    <row r="100" spans="1:5">
      <c r="A100" s="335">
        <v>89</v>
      </c>
      <c r="B100" s="248" t="s">
        <v>189</v>
      </c>
      <c r="C100" s="251">
        <f>SUM('SUM DYN'!AP100+'AIMAG TOB'!BT100)</f>
        <v>0</v>
      </c>
      <c r="D100" s="251">
        <f>SUM('SUM DYN'!AQ100+'AIMAG TOB'!BU100)</f>
        <v>0</v>
      </c>
      <c r="E100" s="251">
        <f>SUM('SUM DYN'!AR100+'AIMAG TOB'!BV100)</f>
        <v>0</v>
      </c>
    </row>
    <row r="101" spans="1:5">
      <c r="A101" s="335">
        <v>90</v>
      </c>
      <c r="B101" s="248" t="s">
        <v>190</v>
      </c>
      <c r="C101" s="251">
        <f>SUM('SUM DYN'!AP101+'AIMAG TOB'!BT101)</f>
        <v>0</v>
      </c>
      <c r="D101" s="251">
        <f>SUM('SUM DYN'!AQ101+'AIMAG TOB'!BU101)</f>
        <v>0</v>
      </c>
      <c r="E101" s="251">
        <f>SUM('SUM DYN'!AR101+'AIMAG TOB'!BV101)</f>
        <v>0</v>
      </c>
    </row>
    <row r="102" spans="1:5">
      <c r="A102" s="335">
        <v>91</v>
      </c>
      <c r="B102" s="248" t="s">
        <v>191</v>
      </c>
      <c r="C102" s="251">
        <f>SUM('SUM DYN'!AP102+'AIMAG TOB'!BT102)</f>
        <v>0</v>
      </c>
      <c r="D102" s="251">
        <f>SUM('SUM DYN'!AQ102+'AIMAG TOB'!BU102)</f>
        <v>0</v>
      </c>
      <c r="E102" s="251">
        <f>SUM('SUM DYN'!AR102+'AIMAG TOB'!BV102)</f>
        <v>0</v>
      </c>
    </row>
    <row r="103" spans="1:5">
      <c r="A103" s="335">
        <v>92</v>
      </c>
      <c r="B103" s="248" t="s">
        <v>192</v>
      </c>
      <c r="C103" s="251">
        <f>SUM('SUM DYN'!AP103+'AIMAG TOB'!BT103)</f>
        <v>0</v>
      </c>
      <c r="D103" s="251">
        <f>SUM('SUM DYN'!AQ103+'AIMAG TOB'!BU103)</f>
        <v>0</v>
      </c>
      <c r="E103" s="251">
        <f>SUM('SUM DYN'!AR103+'AIMAG TOB'!BV103)</f>
        <v>0</v>
      </c>
    </row>
    <row r="104" spans="1:5">
      <c r="A104" s="335">
        <v>93</v>
      </c>
      <c r="B104" s="248" t="s">
        <v>193</v>
      </c>
      <c r="C104" s="251">
        <f>SUM('SUM DYN'!AP104+'AIMAG TOB'!BT104)</f>
        <v>0</v>
      </c>
      <c r="D104" s="251">
        <f>SUM('SUM DYN'!AQ104+'AIMAG TOB'!BU104)</f>
        <v>0</v>
      </c>
      <c r="E104" s="251">
        <f>SUM('SUM DYN'!AR104+'AIMAG TOB'!BV104)</f>
        <v>0</v>
      </c>
    </row>
    <row r="105" spans="1:5">
      <c r="A105" s="335">
        <v>94</v>
      </c>
      <c r="B105" s="248" t="s">
        <v>194</v>
      </c>
      <c r="C105" s="251">
        <f>SUM('SUM DYN'!AP105+'AIMAG TOB'!BT105)</f>
        <v>0</v>
      </c>
      <c r="D105" s="251">
        <f>SUM('SUM DYN'!AQ105+'AIMAG TOB'!BU105)</f>
        <v>0</v>
      </c>
      <c r="E105" s="251">
        <f>SUM('SUM DYN'!AR105+'AIMAG TOB'!BV105)</f>
        <v>0</v>
      </c>
    </row>
    <row r="106" spans="1:5">
      <c r="A106" s="335">
        <v>95</v>
      </c>
      <c r="B106" s="248" t="s">
        <v>195</v>
      </c>
      <c r="C106" s="251">
        <f>SUM('SUM DYN'!AP106+'AIMAG TOB'!BT106)</f>
        <v>0</v>
      </c>
      <c r="D106" s="251">
        <f>SUM('SUM DYN'!AQ106+'AIMAG TOB'!BU106)</f>
        <v>0</v>
      </c>
      <c r="E106" s="251">
        <f>SUM('SUM DYN'!AR106+'AIMAG TOB'!BV106)</f>
        <v>0</v>
      </c>
    </row>
    <row r="107" spans="1:5">
      <c r="A107" s="335">
        <v>96</v>
      </c>
      <c r="B107" s="248" t="s">
        <v>196</v>
      </c>
      <c r="C107" s="251">
        <f>SUM('SUM DYN'!AP107+'AIMAG TOB'!BT107)</f>
        <v>0</v>
      </c>
      <c r="D107" s="251">
        <f>SUM('SUM DYN'!AQ107+'AIMAG TOB'!BU107)</f>
        <v>0</v>
      </c>
      <c r="E107" s="25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112" sqref="B112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7" style="262" customWidth="1"/>
    <col min="4" max="4" width="16.85546875" style="262" customWidth="1"/>
    <col min="5" max="5" width="16.28515625" style="262" customWidth="1"/>
    <col min="6" max="16384" width="9.140625" style="244"/>
  </cols>
  <sheetData>
    <row r="1" spans="1:5">
      <c r="B1" s="245" t="s">
        <v>301</v>
      </c>
      <c r="C1" s="246"/>
      <c r="D1" s="246"/>
      <c r="E1" s="246"/>
    </row>
    <row r="2" spans="1:5">
      <c r="B2" s="245" t="s">
        <v>307</v>
      </c>
      <c r="C2" s="246"/>
      <c r="D2" s="246"/>
      <c r="E2" s="246"/>
    </row>
    <row r="5" spans="1:5" ht="10.5" customHeight="1">
      <c r="A5" s="538" t="s">
        <v>83</v>
      </c>
      <c r="B5" s="247" t="s">
        <v>80</v>
      </c>
      <c r="C5" s="541" t="s">
        <v>163</v>
      </c>
      <c r="D5" s="541"/>
      <c r="E5" s="541"/>
    </row>
    <row r="6" spans="1:5">
      <c r="A6" s="538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39" t="s">
        <v>122</v>
      </c>
      <c r="B7" s="540"/>
      <c r="C7" s="251">
        <f>SUM('SUM DYN'!AY7)</f>
        <v>0</v>
      </c>
      <c r="D7" s="251">
        <f>SUM('SUM DYN'!AZ7)</f>
        <v>3079291438.6300001</v>
      </c>
      <c r="E7" s="251">
        <f>SUM('SUM DYN'!BA7)</f>
        <v>345968705.37</v>
      </c>
    </row>
    <row r="8" spans="1:5" ht="10.5" customHeight="1">
      <c r="A8" s="254">
        <v>1</v>
      </c>
      <c r="B8" s="255" t="s">
        <v>4</v>
      </c>
      <c r="C8" s="256">
        <f>SUM('SUM DYN'!AY8)</f>
        <v>11094405800</v>
      </c>
      <c r="D8" s="256">
        <f>SUM('SUM DYN'!AZ8)</f>
        <v>8770880357</v>
      </c>
      <c r="E8" s="256">
        <f>SUM('SUM DYN'!BA8)</f>
        <v>-2323525443</v>
      </c>
    </row>
    <row r="9" spans="1:5" ht="10.5" customHeight="1">
      <c r="A9" s="254">
        <v>2</v>
      </c>
      <c r="B9" s="255" t="s">
        <v>5</v>
      </c>
      <c r="C9" s="256">
        <f>SUM('SUM DYN'!AY9)</f>
        <v>11094405800</v>
      </c>
      <c r="D9" s="256">
        <f>SUM('SUM DYN'!AZ9)</f>
        <v>8770880357</v>
      </c>
      <c r="E9" s="256">
        <f>SUM('SUM DYN'!BA9)</f>
        <v>-2323525443</v>
      </c>
    </row>
    <row r="10" spans="1:5" ht="10.5" customHeight="1">
      <c r="A10" s="254">
        <v>3</v>
      </c>
      <c r="B10" s="255" t="s">
        <v>6</v>
      </c>
      <c r="C10" s="256">
        <f>SUM('SUM DYN'!AY10)</f>
        <v>3294405800</v>
      </c>
      <c r="D10" s="256">
        <f>SUM('SUM DYN'!AZ10)</f>
        <v>970880357</v>
      </c>
      <c r="E10" s="256">
        <f>SUM('SUM DYN'!BA10)</f>
        <v>-2323525443</v>
      </c>
    </row>
    <row r="11" spans="1:5" ht="10.5" hidden="1" customHeight="1">
      <c r="A11" s="254">
        <v>4</v>
      </c>
      <c r="B11" s="255" t="s">
        <v>7</v>
      </c>
      <c r="C11" s="256">
        <f>SUM('SUM DYN'!AY11)</f>
        <v>0</v>
      </c>
      <c r="D11" s="256">
        <f>SUM('SUM DYN'!AZ11)</f>
        <v>0</v>
      </c>
      <c r="E11" s="256">
        <f>SUM('SUM DYN'!BA11)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DYN'!AY12)</f>
        <v>0</v>
      </c>
      <c r="D12" s="251">
        <f>SUM('SUM DYN'!AZ12)</f>
        <v>0</v>
      </c>
      <c r="E12" s="251">
        <f>SUM('SUM DYN'!BA12)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DYN'!AY13)</f>
        <v>0</v>
      </c>
      <c r="D13" s="251">
        <f>SUM('SUM DYN'!AZ13)</f>
        <v>0</v>
      </c>
      <c r="E13" s="251">
        <f>SUM('SUM DYN'!BA13)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DYN'!AY14)</f>
        <v>0</v>
      </c>
      <c r="D14" s="251">
        <f>SUM('SUM DYN'!AZ14)</f>
        <v>0</v>
      </c>
      <c r="E14" s="251">
        <f>SUM('SUM DYN'!BA14)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DYN'!AY15)</f>
        <v>0</v>
      </c>
      <c r="D15" s="251">
        <f>SUM('SUM DYN'!AZ15)</f>
        <v>0</v>
      </c>
      <c r="E15" s="251">
        <f>SUM('SUM DYN'!BA15)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DYN'!AY16)</f>
        <v>0</v>
      </c>
      <c r="D16" s="251">
        <f>SUM('SUM DYN'!AZ16)</f>
        <v>0</v>
      </c>
      <c r="E16" s="251">
        <f>SUM('SUM DYN'!BA16)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DYN'!AY17)</f>
        <v>0</v>
      </c>
      <c r="D17" s="256">
        <f>SUM('SUM DYN'!AZ17)</f>
        <v>0</v>
      </c>
      <c r="E17" s="256">
        <f>SUM('SUM DYN'!BA17)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DYN'!AY18)</f>
        <v>0</v>
      </c>
      <c r="D18" s="251">
        <f>SUM('SUM DYN'!AZ18)</f>
        <v>0</v>
      </c>
      <c r="E18" s="251">
        <f>SUM('SUM DYN'!BA18)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DYN'!AY19)</f>
        <v>0</v>
      </c>
      <c r="D19" s="251">
        <f>SUM('SUM DYN'!AZ19)</f>
        <v>0</v>
      </c>
      <c r="E19" s="251">
        <f>SUM('SUM DYN'!BA19)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DYN'!AY20)</f>
        <v>0</v>
      </c>
      <c r="D20" s="251">
        <f>SUM('SUM DYN'!AZ20)</f>
        <v>0</v>
      </c>
      <c r="E20" s="251">
        <f>SUM('SUM DYN'!BA20)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DYN'!AY21)</f>
        <v>0</v>
      </c>
      <c r="D21" s="251">
        <f>SUM('SUM DYN'!AZ21)</f>
        <v>0</v>
      </c>
      <c r="E21" s="251">
        <f>SUM('SUM DYN'!BA21)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DYN'!AY22)</f>
        <v>0</v>
      </c>
      <c r="D22" s="251">
        <f>SUM('SUM DYN'!AZ22)</f>
        <v>0</v>
      </c>
      <c r="E22" s="251">
        <f>SUM('SUM DYN'!BA22)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DYN'!AY23)</f>
        <v>0</v>
      </c>
      <c r="D23" s="256">
        <f>SUM('SUM DYN'!AZ23)</f>
        <v>0</v>
      </c>
      <c r="E23" s="256">
        <f>SUM('SUM DYN'!BA23)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DYN'!AY24)</f>
        <v>0</v>
      </c>
      <c r="D24" s="251">
        <f>SUM('SUM DYN'!AZ24)</f>
        <v>0</v>
      </c>
      <c r="E24" s="251">
        <f>SUM('SUM DYN'!BA24)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DYN'!AY25)</f>
        <v>0</v>
      </c>
      <c r="D25" s="251">
        <f>SUM('SUM DYN'!AZ25)</f>
        <v>0</v>
      </c>
      <c r="E25" s="251">
        <f>SUM('SUM DYN'!BA25)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DYN'!AY26)</f>
        <v>0</v>
      </c>
      <c r="D26" s="251">
        <f>SUM('SUM DYN'!AZ26)</f>
        <v>0</v>
      </c>
      <c r="E26" s="251">
        <f>SUM('SUM DYN'!BA26)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DYN'!AY27)</f>
        <v>0</v>
      </c>
      <c r="D27" s="251">
        <f>SUM('SUM DYN'!AZ27)</f>
        <v>0</v>
      </c>
      <c r="E27" s="251">
        <f>SUM('SUM DYN'!BA27)</f>
        <v>0</v>
      </c>
    </row>
    <row r="28" spans="1:5" ht="10.5" hidden="1" customHeight="1">
      <c r="A28" s="254">
        <v>21</v>
      </c>
      <c r="B28" s="255" t="s">
        <v>35</v>
      </c>
      <c r="C28" s="251">
        <f>SUM('SUM DYN'!AY28)</f>
        <v>0</v>
      </c>
      <c r="D28" s="251">
        <f>SUM('SUM DYN'!AZ28)</f>
        <v>0</v>
      </c>
      <c r="E28" s="251">
        <f>SUM('SUM DYN'!BA28)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DYN'!AY29)</f>
        <v>0</v>
      </c>
      <c r="D29" s="251">
        <f>SUM('SUM DYN'!AZ29)</f>
        <v>0</v>
      </c>
      <c r="E29" s="251">
        <f>SUM('SUM DYN'!BA29)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DYN'!AY30)</f>
        <v>0</v>
      </c>
      <c r="D30" s="251">
        <f>SUM('SUM DYN'!AZ30)</f>
        <v>0</v>
      </c>
      <c r="E30" s="251">
        <f>SUM('SUM DYN'!BA30)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DYN'!AY31)</f>
        <v>0</v>
      </c>
      <c r="D31" s="251">
        <f>SUM('SUM DYN'!AZ31)</f>
        <v>0</v>
      </c>
      <c r="E31" s="251">
        <f>SUM('SUM DYN'!BA31)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DYN'!AY32)</f>
        <v>0</v>
      </c>
      <c r="D32" s="251">
        <f>SUM('SUM DYN'!AZ32)</f>
        <v>0</v>
      </c>
      <c r="E32" s="251">
        <f>SUM('SUM DYN'!BA32)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DYN'!AY33)</f>
        <v>0</v>
      </c>
      <c r="D33" s="251">
        <f>SUM('SUM DYN'!AZ33)</f>
        <v>0</v>
      </c>
      <c r="E33" s="251">
        <f>SUM('SUM DYN'!BA33)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DYN'!AY34)</f>
        <v>0</v>
      </c>
      <c r="D34" s="251">
        <f>SUM('SUM DYN'!AZ34)</f>
        <v>0</v>
      </c>
      <c r="E34" s="251">
        <f>SUM('SUM DYN'!BA34)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DYN'!AY35)</f>
        <v>0</v>
      </c>
      <c r="D35" s="256">
        <f>SUM('SUM DYN'!AZ35)</f>
        <v>0</v>
      </c>
      <c r="E35" s="256">
        <f>SUM('SUM DYN'!BA35)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DYN'!AY36)</f>
        <v>0</v>
      </c>
      <c r="D36" s="251">
        <f>SUM('SUM DYN'!AZ36)</f>
        <v>0</v>
      </c>
      <c r="E36" s="251">
        <f>SUM('SUM DYN'!BA36)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DYN'!AY37)</f>
        <v>0</v>
      </c>
      <c r="D37" s="251">
        <f>SUM('SUM DYN'!AZ37)</f>
        <v>0</v>
      </c>
      <c r="E37" s="251">
        <f>SUM('SUM DYN'!BA37)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DYN'!AY38)</f>
        <v>0</v>
      </c>
      <c r="D38" s="251">
        <f>SUM('SUM DYN'!AZ38)</f>
        <v>0</v>
      </c>
      <c r="E38" s="251">
        <f>SUM('SUM DYN'!BA38)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DYN'!AY39)</f>
        <v>0</v>
      </c>
      <c r="D39" s="256">
        <f>SUM('SUM DYN'!AZ39)</f>
        <v>0</v>
      </c>
      <c r="E39" s="256">
        <f>SUM('SUM DYN'!BA39)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DYN'!AY40)</f>
        <v>0</v>
      </c>
      <c r="D40" s="251">
        <f>SUM('SUM DYN'!AZ40)</f>
        <v>0</v>
      </c>
      <c r="E40" s="251">
        <f>SUM('SUM DYN'!BA40)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DYN'!AY41)</f>
        <v>0</v>
      </c>
      <c r="D41" s="251">
        <f>SUM('SUM DYN'!AZ41)</f>
        <v>0</v>
      </c>
      <c r="E41" s="251">
        <f>SUM('SUM DYN'!BA41)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DYN'!AY42)</f>
        <v>0</v>
      </c>
      <c r="D42" s="251">
        <f>SUM('SUM DYN'!AZ42)</f>
        <v>0</v>
      </c>
      <c r="E42" s="251">
        <f>SUM('SUM DYN'!BA42)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DYN'!AY43)</f>
        <v>0</v>
      </c>
      <c r="D43" s="251">
        <f>SUM('SUM DYN'!AZ43)</f>
        <v>0</v>
      </c>
      <c r="E43" s="251">
        <f>SUM('SUM DYN'!BA43)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DYN'!AY44)</f>
        <v>0</v>
      </c>
      <c r="D44" s="256">
        <f>SUM('SUM DYN'!AZ44)</f>
        <v>0</v>
      </c>
      <c r="E44" s="256">
        <f>SUM('SUM DYN'!BA44)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DYN'!AY45)</f>
        <v>0</v>
      </c>
      <c r="D45" s="251">
        <f>SUM('SUM DYN'!AZ45)</f>
        <v>0</v>
      </c>
      <c r="E45" s="251">
        <f>SUM('SUM DYN'!BA45)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DYN'!AY46)</f>
        <v>0</v>
      </c>
      <c r="D46" s="251">
        <f>SUM('SUM DYN'!AZ46)</f>
        <v>0</v>
      </c>
      <c r="E46" s="251">
        <f>SUM('SUM DYN'!BA46)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DYN'!AY47)</f>
        <v>0</v>
      </c>
      <c r="D47" s="251">
        <f>SUM('SUM DYN'!AZ47)</f>
        <v>0</v>
      </c>
      <c r="E47" s="251">
        <f>SUM('SUM DYN'!BA47)</f>
        <v>0</v>
      </c>
    </row>
    <row r="48" spans="1:5" ht="10.5" customHeight="1">
      <c r="A48" s="254">
        <v>41</v>
      </c>
      <c r="B48" s="255" t="s">
        <v>43</v>
      </c>
      <c r="C48" s="256">
        <f>SUM('SUM DYN'!AY48)</f>
        <v>2694405800</v>
      </c>
      <c r="D48" s="256">
        <f>SUM('SUM DYN'!AZ48)</f>
        <v>370880357</v>
      </c>
      <c r="E48" s="256">
        <f>SUM('SUM DYN'!BA48)</f>
        <v>-2323525443</v>
      </c>
    </row>
    <row r="49" spans="1:5" ht="10.5" customHeight="1">
      <c r="A49" s="335">
        <v>42</v>
      </c>
      <c r="B49" s="260" t="s">
        <v>74</v>
      </c>
      <c r="C49" s="251">
        <f>SUM('SUM DYN'!AY49)</f>
        <v>2694405800</v>
      </c>
      <c r="D49" s="251">
        <f>SUM('SUM DYN'!AZ49)</f>
        <v>370880357</v>
      </c>
      <c r="E49" s="251">
        <f>SUM('SUM DYN'!BA49)</f>
        <v>-2323525443</v>
      </c>
    </row>
    <row r="50" spans="1:5" ht="10.5" hidden="1" customHeight="1">
      <c r="A50" s="335">
        <v>43</v>
      </c>
      <c r="B50" s="258" t="s">
        <v>44</v>
      </c>
      <c r="C50" s="251">
        <f>SUM('SUM DYN'!AY50)</f>
        <v>0</v>
      </c>
      <c r="D50" s="251">
        <f>SUM('SUM DYN'!AZ50)</f>
        <v>0</v>
      </c>
      <c r="E50" s="251">
        <f>SUM('SUM DYN'!BA50)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DYN'!AY51)</f>
        <v>0</v>
      </c>
      <c r="D51" s="251">
        <f>SUM('SUM DYN'!AZ51)</f>
        <v>0</v>
      </c>
      <c r="E51" s="251">
        <f>SUM('SUM DYN'!BA51)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DYN'!AY52)</f>
        <v>0</v>
      </c>
      <c r="D52" s="251">
        <f>SUM('SUM DYN'!AZ52)</f>
        <v>0</v>
      </c>
      <c r="E52" s="251">
        <f>SUM('SUM DYN'!BA52)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DYN'!AY53)</f>
        <v>0</v>
      </c>
      <c r="D53" s="251">
        <f>SUM('SUM DYN'!AZ53)</f>
        <v>0</v>
      </c>
      <c r="E53" s="251">
        <f>SUM('SUM DYN'!BA53)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DYN'!AY54)</f>
        <v>0</v>
      </c>
      <c r="D54" s="251">
        <f>SUM('SUM DYN'!AZ54)</f>
        <v>0</v>
      </c>
      <c r="E54" s="251">
        <f>SUM('SUM DYN'!BA54)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DYN'!AY55)</f>
        <v>0</v>
      </c>
      <c r="D55" s="251">
        <f>SUM('SUM DYN'!AZ55)</f>
        <v>0</v>
      </c>
      <c r="E55" s="251">
        <f>SUM('SUM DYN'!BA55)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DYN'!AY56)</f>
        <v>0</v>
      </c>
      <c r="D56" s="251">
        <f>SUM('SUM DYN'!AZ56)</f>
        <v>0</v>
      </c>
      <c r="E56" s="251">
        <f>SUM('SUM DYN'!BA56)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DYN'!AY57)</f>
        <v>0</v>
      </c>
      <c r="D57" s="251">
        <f>SUM('SUM DYN'!AZ57)</f>
        <v>0</v>
      </c>
      <c r="E57" s="251">
        <f>SUM('SUM DYN'!BA57)</f>
        <v>0</v>
      </c>
    </row>
    <row r="58" spans="1:5" ht="10.5" customHeight="1">
      <c r="A58" s="254">
        <v>51</v>
      </c>
      <c r="B58" s="255" t="s">
        <v>52</v>
      </c>
      <c r="C58" s="256">
        <f>SUM('SUM DYN'!AY58)</f>
        <v>600000000</v>
      </c>
      <c r="D58" s="256">
        <f>SUM('SUM DYN'!AZ58)</f>
        <v>600000000</v>
      </c>
      <c r="E58" s="256">
        <f>SUM('SUM DYN'!BA58)</f>
        <v>0</v>
      </c>
    </row>
    <row r="59" spans="1:5" ht="10.5" customHeight="1">
      <c r="A59" s="335">
        <v>52</v>
      </c>
      <c r="B59" s="261" t="s">
        <v>75</v>
      </c>
      <c r="C59" s="251">
        <f>SUM('SUM DYN'!AY59)</f>
        <v>600000000</v>
      </c>
      <c r="D59" s="251">
        <f>SUM('SUM DYN'!AZ59)</f>
        <v>600000000</v>
      </c>
      <c r="E59" s="251">
        <f>SUM('SUM DYN'!BA59)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DYN'!AY60)</f>
        <v>0</v>
      </c>
      <c r="D60" s="251">
        <f>SUM('SUM DYN'!AZ60)</f>
        <v>0</v>
      </c>
      <c r="E60" s="251">
        <f>SUM('SUM DYN'!BA60)</f>
        <v>0</v>
      </c>
    </row>
    <row r="61" spans="1:5" ht="10.5" hidden="1" customHeight="1">
      <c r="A61" s="335"/>
      <c r="B61" s="255" t="s">
        <v>263</v>
      </c>
      <c r="C61" s="251">
        <f>SUM('SUM DYN'!AY61)</f>
        <v>0</v>
      </c>
      <c r="D61" s="251">
        <f>SUM('SUM DYN'!AZ61)</f>
        <v>0</v>
      </c>
      <c r="E61" s="251">
        <f>SUM('SUM DYN'!BA61)</f>
        <v>0</v>
      </c>
    </row>
    <row r="62" spans="1:5" ht="10.5" hidden="1" customHeight="1">
      <c r="A62" s="335"/>
      <c r="B62" s="258" t="s">
        <v>264</v>
      </c>
      <c r="C62" s="251">
        <f>SUM('SUM DYN'!AY62)</f>
        <v>0</v>
      </c>
      <c r="D62" s="251">
        <f>SUM('SUM DYN'!AZ62)</f>
        <v>0</v>
      </c>
      <c r="E62" s="251">
        <f>SUM('SUM DYN'!BA62)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DYN'!AY63)</f>
        <v>0</v>
      </c>
      <c r="D63" s="256">
        <f>SUM('SUM DYN'!AZ63)</f>
        <v>0</v>
      </c>
      <c r="E63" s="256">
        <f>SUM('SUM DYN'!BA63)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DYN'!AY64)</f>
        <v>0</v>
      </c>
      <c r="D64" s="251">
        <f>SUM('SUM DYN'!AZ64)</f>
        <v>0</v>
      </c>
      <c r="E64" s="251">
        <f>SUM('SUM DYN'!BA64)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DYN'!AY65)</f>
        <v>0</v>
      </c>
      <c r="D65" s="251">
        <f>SUM('SUM DYN'!AZ65)</f>
        <v>0</v>
      </c>
      <c r="E65" s="251">
        <f>SUM('SUM DYN'!BA65)</f>
        <v>0</v>
      </c>
    </row>
    <row r="66" spans="1:15" ht="10.5" hidden="1" customHeight="1">
      <c r="A66" s="254">
        <v>57</v>
      </c>
      <c r="B66" s="255" t="s">
        <v>78</v>
      </c>
      <c r="C66" s="256">
        <f>SUM('SUM DYN'!AY66)</f>
        <v>7800000000</v>
      </c>
      <c r="D66" s="256">
        <f>SUM('SUM DYN'!AZ66)</f>
        <v>7800000000</v>
      </c>
      <c r="E66" s="256">
        <f>SUM('SUM DYN'!BA66)</f>
        <v>0</v>
      </c>
    </row>
    <row r="67" spans="1:15" ht="10.5" hidden="1" customHeight="1">
      <c r="A67" s="335">
        <v>58</v>
      </c>
      <c r="B67" s="261" t="s">
        <v>90</v>
      </c>
      <c r="C67" s="251">
        <f>SUM('SUM DYN'!AY67)</f>
        <v>7800000000</v>
      </c>
      <c r="D67" s="251">
        <f>SUM('SUM DYN'!AZ67)</f>
        <v>7800000000</v>
      </c>
      <c r="E67" s="251">
        <f>SUM('SUM DYN'!BA67)</f>
        <v>0</v>
      </c>
    </row>
    <row r="68" spans="1:15" ht="10.5" hidden="1" customHeight="1">
      <c r="A68" s="335">
        <v>59</v>
      </c>
      <c r="B68" s="261" t="s">
        <v>85</v>
      </c>
      <c r="C68" s="251">
        <f>SUM('SUM DYN'!AY68)</f>
        <v>0</v>
      </c>
      <c r="D68" s="251">
        <f>SUM('SUM DYN'!AZ68)</f>
        <v>0</v>
      </c>
      <c r="E68" s="251">
        <f>SUM('SUM DYN'!BA68)</f>
        <v>0</v>
      </c>
    </row>
    <row r="69" spans="1:15" s="32" customFormat="1" ht="10.5" hidden="1" customHeight="1">
      <c r="A69" s="254"/>
      <c r="B69" s="351" t="s">
        <v>269</v>
      </c>
      <c r="C69" s="251">
        <f>SUM('SUM DYN'!AY69)</f>
        <v>0</v>
      </c>
      <c r="D69" s="251">
        <f>SUM('SUM DYN'!AZ69)</f>
        <v>0</v>
      </c>
      <c r="E69" s="251">
        <f>SUM('SUM DYN'!BA69)</f>
        <v>0</v>
      </c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DYN'!AY70)</f>
        <v>0</v>
      </c>
      <c r="D70" s="251">
        <f>SUM('SUM DYN'!AZ70)</f>
        <v>0</v>
      </c>
      <c r="E70" s="251">
        <f>SUM('SUM DYN'!BA70)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DYN'!AY71)</f>
        <v>0</v>
      </c>
      <c r="D71" s="251">
        <f>SUM('SUM DYN'!AZ71)</f>
        <v>3000000</v>
      </c>
      <c r="E71" s="251">
        <f>SUM('SUM DYN'!BA71)</f>
        <v>2300000</v>
      </c>
    </row>
    <row r="72" spans="1:15" ht="10.5" hidden="1" customHeight="1">
      <c r="A72" s="335">
        <v>62</v>
      </c>
      <c r="B72" s="258" t="s">
        <v>58</v>
      </c>
      <c r="C72" s="251">
        <f>SUM('SUM DYN'!AY72)</f>
        <v>0</v>
      </c>
      <c r="D72" s="251">
        <f>SUM('SUM DYN'!AZ72)</f>
        <v>0</v>
      </c>
      <c r="E72" s="251">
        <f>SUM('SUM DYN'!BA72)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DYN'!AY73)</f>
        <v>0</v>
      </c>
      <c r="D73" s="251">
        <f>SUM('SUM DYN'!AZ73)</f>
        <v>0</v>
      </c>
      <c r="E73" s="251">
        <f>SUM('SUM DYN'!BA73)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DYN'!AY74)</f>
        <v>0</v>
      </c>
      <c r="D74" s="251">
        <f>SUM('SUM DYN'!AZ74)</f>
        <v>0</v>
      </c>
      <c r="E74" s="251">
        <f>SUM('SUM DYN'!BA74)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DYN'!AY75)</f>
        <v>0</v>
      </c>
      <c r="D75" s="256">
        <f>SUM('SUM DYN'!AZ75)</f>
        <v>0</v>
      </c>
      <c r="E75" s="256">
        <f>SUM('SUM DYN'!BA75)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DYN'!AY76)</f>
        <v>0</v>
      </c>
      <c r="D76" s="251">
        <f>SUM('SUM DYN'!AZ76)</f>
        <v>0</v>
      </c>
      <c r="E76" s="251">
        <f>SUM('SUM DYN'!BA76)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DYN'!AY77)</f>
        <v>0</v>
      </c>
      <c r="D77" s="251">
        <f>SUM('SUM DYN'!AZ77)</f>
        <v>0</v>
      </c>
      <c r="E77" s="251">
        <f>SUM('SUM DYN'!BA77)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DYN'!AY79)</f>
        <v>11094905800</v>
      </c>
      <c r="D78" s="251">
        <f>SUM('SUM DYN'!AZ79)</f>
        <v>11850171795.629999</v>
      </c>
      <c r="E78" s="251">
        <f>SUM('SUM DYN'!BA79)</f>
        <v>755265995.62999988</v>
      </c>
      <c r="F78" s="251">
        <f>SUM(онхс!C75)</f>
        <v>12730282700</v>
      </c>
      <c r="G78" s="251">
        <f>SUM(онхс!D75)</f>
        <v>6697941814</v>
      </c>
      <c r="H78" s="251">
        <f>SUM(онхс!E75)</f>
        <v>-6032340886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23825188500</v>
      </c>
      <c r="M78" s="265">
        <f t="shared" si="1"/>
        <v>18548113609.629997</v>
      </c>
      <c r="N78" s="265">
        <f t="shared" si="1"/>
        <v>-5277074890.3699999</v>
      </c>
      <c r="O78" s="266">
        <f>M78/L78*100</f>
        <v>77.850857757662638</v>
      </c>
    </row>
    <row r="79" spans="1:15" ht="10.5" customHeight="1">
      <c r="A79" s="254">
        <v>68</v>
      </c>
      <c r="B79" s="255" t="s">
        <v>62</v>
      </c>
      <c r="C79" s="256">
        <f>SUM('SUM DYN'!AY79)</f>
        <v>11094905800</v>
      </c>
      <c r="D79" s="256">
        <f>SUM('SUM DYN'!AZ79)</f>
        <v>11850171795.629999</v>
      </c>
      <c r="E79" s="256">
        <f>SUM('SUM DYN'!BA79)</f>
        <v>755265995.62999988</v>
      </c>
    </row>
    <row r="80" spans="1:15" ht="9.75" customHeight="1">
      <c r="A80" s="335">
        <v>69</v>
      </c>
      <c r="B80" s="258" t="s">
        <v>64</v>
      </c>
      <c r="C80" s="251">
        <f>SUM('SUM DYN'!AY80)</f>
        <v>495265100</v>
      </c>
      <c r="D80" s="251">
        <f>SUM('SUM DYN'!AZ80)</f>
        <v>582217492.43999994</v>
      </c>
      <c r="E80" s="251">
        <f>SUM('SUM DYN'!BA80)</f>
        <v>86952392.439999983</v>
      </c>
    </row>
    <row r="81" spans="1:5" ht="9.75" customHeight="1">
      <c r="A81" s="335">
        <v>70</v>
      </c>
      <c r="B81" s="258" t="s">
        <v>63</v>
      </c>
      <c r="C81" s="251">
        <f>SUM('SUM DYN'!AY81)</f>
        <v>35867000</v>
      </c>
      <c r="D81" s="251">
        <f>SUM('SUM DYN'!AZ81)</f>
        <v>77403319</v>
      </c>
      <c r="E81" s="251">
        <f>SUM('SUM DYN'!BA81)</f>
        <v>41536319</v>
      </c>
    </row>
    <row r="82" spans="1:5" ht="9.75" customHeight="1">
      <c r="A82" s="335">
        <v>71</v>
      </c>
      <c r="B82" s="258" t="s">
        <v>76</v>
      </c>
      <c r="C82" s="251">
        <f>SUM('SUM DYN'!AY82)</f>
        <v>2763773700</v>
      </c>
      <c r="D82" s="251">
        <f>SUM('SUM DYN'!AZ82)</f>
        <v>3139550984.1899996</v>
      </c>
      <c r="E82" s="251">
        <f>SUM('SUM DYN'!BA82)</f>
        <v>375777284.19000006</v>
      </c>
    </row>
    <row r="83" spans="1:5" ht="9.75" hidden="1" customHeight="1">
      <c r="A83" s="335">
        <v>72</v>
      </c>
      <c r="B83" s="258" t="s">
        <v>175</v>
      </c>
      <c r="C83" s="251">
        <f>SUM('SUM DYN'!AY83)</f>
        <v>0</v>
      </c>
      <c r="D83" s="251">
        <f>SUM('SUM DYN'!AZ83)</f>
        <v>0</v>
      </c>
      <c r="E83" s="251">
        <f>SUM('SUM DYN'!BA83)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DYN'!AY84)</f>
        <v>0</v>
      </c>
      <c r="D84" s="251">
        <f>SUM('SUM DYN'!AZ84)</f>
        <v>0</v>
      </c>
      <c r="E84" s="251">
        <f>SUM('SUM DYN'!BA84)</f>
        <v>0</v>
      </c>
    </row>
    <row r="85" spans="1:5" ht="9.75" customHeight="1">
      <c r="A85" s="335">
        <v>74</v>
      </c>
      <c r="B85" s="258" t="s">
        <v>66</v>
      </c>
      <c r="C85" s="251">
        <f>SUM('SUM DYN'!AY85)</f>
        <v>0</v>
      </c>
      <c r="D85" s="251">
        <f>SUM('SUM DYN'!AZ85)</f>
        <v>0</v>
      </c>
      <c r="E85" s="251">
        <f>SUM('SUM DYN'!BA85)</f>
        <v>0</v>
      </c>
    </row>
    <row r="86" spans="1:5" ht="10.5" customHeight="1">
      <c r="A86" s="335">
        <v>75</v>
      </c>
      <c r="B86" s="258" t="s">
        <v>182</v>
      </c>
      <c r="C86" s="251">
        <f>SUM('SUM DYN'!AY86)</f>
        <v>7800000000</v>
      </c>
      <c r="D86" s="251">
        <f>SUM('SUM DYN'!AZ86)</f>
        <v>8051000000</v>
      </c>
      <c r="E86" s="251">
        <f>SUM('SUM DYN'!BA86)</f>
        <v>251000000</v>
      </c>
    </row>
    <row r="87" spans="1:5" ht="10.5" customHeight="1">
      <c r="A87" s="335">
        <v>76</v>
      </c>
      <c r="B87" s="248" t="s">
        <v>67</v>
      </c>
      <c r="C87" s="251">
        <f>SUM('SUM DYN'!AY87)</f>
        <v>0</v>
      </c>
      <c r="D87" s="251">
        <f>SUM('SUM DYN'!AZ87)</f>
        <v>0</v>
      </c>
      <c r="E87" s="251">
        <f>SUM('SUM DYN'!BA87)</f>
        <v>0</v>
      </c>
    </row>
    <row r="88" spans="1:5" ht="10.5" customHeight="1">
      <c r="A88" s="254">
        <v>77</v>
      </c>
      <c r="B88" s="255" t="s">
        <v>68</v>
      </c>
      <c r="C88" s="256">
        <f>SUM('SUM DYN'!AY88)</f>
        <v>0</v>
      </c>
      <c r="D88" s="256">
        <f>SUM('SUM DYN'!AZ88)</f>
        <v>0</v>
      </c>
      <c r="E88" s="256">
        <f>SUM('SUM DYN'!BA88)</f>
        <v>0</v>
      </c>
    </row>
    <row r="89" spans="1:5" ht="9" customHeight="1">
      <c r="A89" s="335">
        <v>78</v>
      </c>
      <c r="B89" s="248" t="s">
        <v>69</v>
      </c>
      <c r="C89" s="251">
        <f>SUM('SUM DYN'!AY89)</f>
        <v>0</v>
      </c>
      <c r="D89" s="251">
        <f>SUM('SUM DYN'!AZ89)</f>
        <v>0</v>
      </c>
      <c r="E89" s="251">
        <f>SUM('SUM DYN'!BA89)</f>
        <v>0</v>
      </c>
    </row>
    <row r="90" spans="1:5" ht="9" customHeight="1">
      <c r="A90" s="335">
        <v>79</v>
      </c>
      <c r="B90" s="248" t="s">
        <v>70</v>
      </c>
      <c r="C90" s="251">
        <f>SUM('SUM DYN'!AY90)</f>
        <v>0</v>
      </c>
      <c r="D90" s="251">
        <f>SUM('SUM DYN'!AZ90)</f>
        <v>0</v>
      </c>
      <c r="E90" s="251">
        <f>SUM('SUM DYN'!BA90)</f>
        <v>0</v>
      </c>
    </row>
    <row r="91" spans="1:5" ht="9" customHeight="1">
      <c r="A91" s="335">
        <v>80</v>
      </c>
      <c r="B91" s="248" t="s">
        <v>71</v>
      </c>
      <c r="C91" s="251">
        <f>SUM('SUM DYN'!AY91)</f>
        <v>0</v>
      </c>
      <c r="D91" s="251">
        <f>SUM('SUM DYN'!AZ91)</f>
        <v>0</v>
      </c>
      <c r="E91" s="251">
        <f>SUM('SUM DYN'!BA91)</f>
        <v>0</v>
      </c>
    </row>
    <row r="92" spans="1:5" ht="9" customHeight="1">
      <c r="A92" s="335">
        <v>81</v>
      </c>
      <c r="B92" s="248" t="s">
        <v>72</v>
      </c>
      <c r="C92" s="251">
        <f>SUM('SUM DYN'!AY92)</f>
        <v>0</v>
      </c>
      <c r="D92" s="251">
        <f>SUM('SUM DYN'!AZ92)</f>
        <v>0</v>
      </c>
      <c r="E92" s="251">
        <f>SUM('SUM DYN'!BA92)</f>
        <v>0</v>
      </c>
    </row>
    <row r="93" spans="1:5">
      <c r="A93" s="254">
        <v>82</v>
      </c>
      <c r="B93" s="255" t="s">
        <v>123</v>
      </c>
      <c r="C93" s="256">
        <f>SUM('SUM DYN'!AY93)</f>
        <v>0</v>
      </c>
      <c r="D93" s="256">
        <f>SUM('SUM DYN'!AZ93)</f>
        <v>0</v>
      </c>
      <c r="E93" s="256">
        <f>SUM('SUM DYN'!BA93)</f>
        <v>0</v>
      </c>
    </row>
    <row r="94" spans="1:5">
      <c r="A94" s="335">
        <v>83</v>
      </c>
      <c r="B94" s="248" t="s">
        <v>124</v>
      </c>
      <c r="C94" s="251">
        <f>SUM('SUM DYN'!AY94)</f>
        <v>0</v>
      </c>
      <c r="D94" s="251">
        <f>SUM('SUM DYN'!AZ94)</f>
        <v>0</v>
      </c>
      <c r="E94" s="251">
        <f>SUM('SUM DYN'!BA94)</f>
        <v>0</v>
      </c>
    </row>
    <row r="95" spans="1:5">
      <c r="A95" s="335">
        <v>84</v>
      </c>
      <c r="B95" s="248" t="s">
        <v>185</v>
      </c>
      <c r="C95" s="251">
        <f>SUM('SUM DYN'!AY95)</f>
        <v>0</v>
      </c>
      <c r="D95" s="251">
        <f>SUM('SUM DYN'!AZ95)</f>
        <v>0</v>
      </c>
      <c r="E95" s="251">
        <f>SUM('SUM DYN'!BA95)</f>
        <v>0</v>
      </c>
    </row>
    <row r="96" spans="1:5">
      <c r="A96" s="335">
        <v>85</v>
      </c>
      <c r="B96" s="248" t="s">
        <v>186</v>
      </c>
      <c r="C96" s="251">
        <f>SUM('SUM DYN'!AY96)</f>
        <v>0</v>
      </c>
      <c r="D96" s="251">
        <f>SUM('SUM DYN'!AZ96)</f>
        <v>0</v>
      </c>
      <c r="E96" s="251">
        <f>SUM('SUM DYN'!BA96)</f>
        <v>0</v>
      </c>
    </row>
    <row r="97" spans="1:5">
      <c r="A97" s="335">
        <v>86</v>
      </c>
      <c r="B97" s="248" t="s">
        <v>187</v>
      </c>
      <c r="C97" s="251">
        <f>SUM('SUM DYN'!AY97)</f>
        <v>0</v>
      </c>
      <c r="D97" s="251">
        <f>SUM('SUM DYN'!AZ97)</f>
        <v>0</v>
      </c>
      <c r="E97" s="251">
        <f>SUM('SUM DYN'!BA97)</f>
        <v>0</v>
      </c>
    </row>
    <row r="98" spans="1:5">
      <c r="A98" s="335">
        <v>87</v>
      </c>
      <c r="B98" s="248" t="s">
        <v>188</v>
      </c>
      <c r="C98" s="251">
        <f>SUM('SUM DYN'!AY98)</f>
        <v>0</v>
      </c>
      <c r="D98" s="251">
        <f>SUM('SUM DYN'!AZ98)</f>
        <v>0</v>
      </c>
      <c r="E98" s="251">
        <f>SUM('SUM DYN'!BA98)</f>
        <v>0</v>
      </c>
    </row>
    <row r="99" spans="1:5">
      <c r="A99" s="254">
        <v>88</v>
      </c>
      <c r="B99" s="255" t="s">
        <v>125</v>
      </c>
      <c r="C99" s="256">
        <f>SUM('SUM DYN'!AY99)</f>
        <v>0</v>
      </c>
      <c r="D99" s="256">
        <f>SUM('SUM DYN'!AZ99)</f>
        <v>0</v>
      </c>
      <c r="E99" s="256">
        <f>SUM('SUM DYN'!BA99)</f>
        <v>0</v>
      </c>
    </row>
    <row r="100" spans="1:5">
      <c r="A100" s="335">
        <v>89</v>
      </c>
      <c r="B100" s="248" t="s">
        <v>189</v>
      </c>
      <c r="C100" s="251">
        <f>SUM('SUM DYN'!AY100)</f>
        <v>0</v>
      </c>
      <c r="D100" s="251">
        <f>SUM('SUM DYN'!AZ100)</f>
        <v>0</v>
      </c>
      <c r="E100" s="251">
        <f>SUM('SUM DYN'!BA100)</f>
        <v>0</v>
      </c>
    </row>
    <row r="101" spans="1:5">
      <c r="A101" s="335">
        <v>90</v>
      </c>
      <c r="B101" s="248" t="s">
        <v>190</v>
      </c>
      <c r="C101" s="251">
        <f>SUM('SUM DYN'!AY101)</f>
        <v>0</v>
      </c>
      <c r="D101" s="251">
        <f>SUM('SUM DYN'!AZ101)</f>
        <v>0</v>
      </c>
      <c r="E101" s="251">
        <f>SUM('SUM DYN'!BA101)</f>
        <v>0</v>
      </c>
    </row>
    <row r="102" spans="1:5">
      <c r="A102" s="335">
        <v>91</v>
      </c>
      <c r="B102" s="248" t="s">
        <v>191</v>
      </c>
      <c r="C102" s="251">
        <f>SUM('SUM DYN'!AY102)</f>
        <v>0</v>
      </c>
      <c r="D102" s="251">
        <f>SUM('SUM DYN'!AZ102)</f>
        <v>0</v>
      </c>
      <c r="E102" s="251">
        <f>SUM('SUM DYN'!BA102)</f>
        <v>0</v>
      </c>
    </row>
    <row r="103" spans="1:5">
      <c r="A103" s="335">
        <v>92</v>
      </c>
      <c r="B103" s="248" t="s">
        <v>192</v>
      </c>
      <c r="C103" s="251">
        <f>SUM('SUM DYN'!AY103)</f>
        <v>0</v>
      </c>
      <c r="D103" s="251">
        <f>SUM('SUM DYN'!AZ103)</f>
        <v>0</v>
      </c>
      <c r="E103" s="251">
        <f>SUM('SUM DYN'!BA103)</f>
        <v>0</v>
      </c>
    </row>
    <row r="104" spans="1:5">
      <c r="A104" s="335">
        <v>93</v>
      </c>
      <c r="B104" s="248" t="s">
        <v>193</v>
      </c>
      <c r="C104" s="251">
        <f>SUM('SUM DYN'!AY104)</f>
        <v>0</v>
      </c>
      <c r="D104" s="251">
        <f>SUM('SUM DYN'!AZ104)</f>
        <v>0</v>
      </c>
      <c r="E104" s="251">
        <f>SUM('SUM DYN'!BA104)</f>
        <v>0</v>
      </c>
    </row>
    <row r="105" spans="1:5">
      <c r="A105" s="335">
        <v>94</v>
      </c>
      <c r="B105" s="248" t="s">
        <v>194</v>
      </c>
      <c r="C105" s="251">
        <f>SUM('SUM DYN'!AY105)</f>
        <v>0</v>
      </c>
      <c r="D105" s="251">
        <f>SUM('SUM DYN'!AZ105)</f>
        <v>0</v>
      </c>
      <c r="E105" s="251">
        <f>SUM('SUM DYN'!BA105)</f>
        <v>0</v>
      </c>
    </row>
    <row r="106" spans="1:5">
      <c r="A106" s="335">
        <v>95</v>
      </c>
      <c r="B106" s="248" t="s">
        <v>195</v>
      </c>
      <c r="C106" s="251">
        <f>SUM('SUM DYN'!AY106)</f>
        <v>0</v>
      </c>
      <c r="D106" s="251">
        <f>SUM('SUM DYN'!AZ106)</f>
        <v>0</v>
      </c>
      <c r="E106" s="251">
        <f>SUM('SUM DYN'!BA106)</f>
        <v>0</v>
      </c>
    </row>
    <row r="107" spans="1:5">
      <c r="A107" s="335">
        <v>96</v>
      </c>
      <c r="B107" s="248" t="s">
        <v>196</v>
      </c>
      <c r="C107" s="251">
        <f>SUM('SUM DYN'!AY107)</f>
        <v>0</v>
      </c>
      <c r="D107" s="251">
        <f>SUM('SUM DYN'!AZ107)</f>
        <v>0</v>
      </c>
      <c r="E107" s="25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H15" activePane="bottomRight" state="frozen"/>
      <selection pane="topRight" activeCell="C1" sqref="C1"/>
      <selection pane="bottomLeft" activeCell="A15" sqref="A15"/>
      <selection pane="bottomRight" activeCell="B11" sqref="B11:B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8-р сар</v>
      </c>
    </row>
    <row r="4" spans="1:16">
      <c r="A4" s="4"/>
    </row>
    <row r="5" spans="1:16" ht="12.75" customHeight="1">
      <c r="B5" s="8"/>
      <c r="C5" s="195" t="s">
        <v>303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</row>
    <row r="6" spans="1:16" ht="13.5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</row>
    <row r="7" spans="1:16" ht="13.5">
      <c r="B7" s="5"/>
    </row>
    <row r="10" spans="1:16">
      <c r="A10" s="39"/>
      <c r="B10" s="431" t="str">
        <f>+Sheet6!A10</f>
        <v>2025.09.01</v>
      </c>
      <c r="M10" s="110" t="s">
        <v>197</v>
      </c>
    </row>
    <row r="11" spans="1:16" s="30" customFormat="1" ht="21" customHeight="1">
      <c r="A11" s="447" t="s">
        <v>2</v>
      </c>
      <c r="B11" s="434" t="s">
        <v>98</v>
      </c>
      <c r="C11" s="451" t="s">
        <v>163</v>
      </c>
      <c r="D11" s="452"/>
      <c r="E11" s="452"/>
      <c r="F11" s="452"/>
      <c r="G11" s="452"/>
      <c r="H11" s="452"/>
      <c r="I11" s="452"/>
      <c r="J11" s="452"/>
      <c r="K11" s="452"/>
      <c r="L11" s="452"/>
      <c r="M11" s="197"/>
      <c r="N11" s="197"/>
    </row>
    <row r="12" spans="1:16" s="30" customFormat="1" ht="21" customHeight="1">
      <c r="A12" s="448"/>
      <c r="B12" s="450"/>
      <c r="C12" s="453" t="s">
        <v>170</v>
      </c>
      <c r="D12" s="453"/>
      <c r="E12" s="453"/>
      <c r="F12" s="453" t="s">
        <v>169</v>
      </c>
      <c r="G12" s="453"/>
      <c r="H12" s="453"/>
      <c r="I12" s="453"/>
      <c r="J12" s="453"/>
      <c r="K12" s="453"/>
      <c r="L12" s="453"/>
      <c r="M12" s="453"/>
      <c r="N12" s="453"/>
    </row>
    <row r="13" spans="1:16" s="30" customFormat="1" ht="27" customHeight="1">
      <c r="A13" s="448"/>
      <c r="B13" s="450"/>
      <c r="C13" s="453"/>
      <c r="D13" s="453"/>
      <c r="E13" s="453"/>
      <c r="F13" s="453" t="s">
        <v>120</v>
      </c>
      <c r="G13" s="453"/>
      <c r="H13" s="453"/>
      <c r="I13" s="453" t="s">
        <v>252</v>
      </c>
      <c r="J13" s="453"/>
      <c r="K13" s="453"/>
      <c r="L13" s="453" t="s">
        <v>253</v>
      </c>
      <c r="M13" s="453"/>
      <c r="N13" s="453"/>
    </row>
    <row r="14" spans="1:16" s="30" customFormat="1">
      <c r="A14" s="449"/>
      <c r="B14" s="435"/>
      <c r="C14" s="199" t="s">
        <v>114</v>
      </c>
      <c r="D14" s="198" t="s">
        <v>115</v>
      </c>
      <c r="E14" s="198" t="s">
        <v>116</v>
      </c>
      <c r="F14" s="199" t="s">
        <v>114</v>
      </c>
      <c r="G14" s="198" t="s">
        <v>115</v>
      </c>
      <c r="H14" s="198" t="s">
        <v>116</v>
      </c>
      <c r="I14" s="199" t="s">
        <v>114</v>
      </c>
      <c r="J14" s="198" t="s">
        <v>115</v>
      </c>
      <c r="K14" s="198" t="s">
        <v>116</v>
      </c>
      <c r="L14" s="199" t="s">
        <v>114</v>
      </c>
      <c r="M14" s="198" t="s">
        <v>115</v>
      </c>
      <c r="N14" s="198" t="s">
        <v>116</v>
      </c>
      <c r="P14" s="31"/>
    </row>
    <row r="15" spans="1:16">
      <c r="A15" s="6">
        <v>1</v>
      </c>
      <c r="B15" s="26" t="s">
        <v>199</v>
      </c>
      <c r="C15" s="200">
        <f>SUM(AIRAG!AJ8)</f>
        <v>220544600</v>
      </c>
      <c r="D15" s="200">
        <f>SUM(AIRAG!AK8)</f>
        <v>102600000</v>
      </c>
      <c r="E15" s="200">
        <f>SUM(AIRAG!AL8)</f>
        <v>-117944600</v>
      </c>
      <c r="F15" s="200">
        <f>SUM(AIRAG!AJ82)</f>
        <v>155133800</v>
      </c>
      <c r="G15" s="200">
        <f>+AIRAG!AJ7</f>
        <v>0</v>
      </c>
      <c r="H15" s="200">
        <f>SUM(AIRAG!AL82)</f>
        <v>39865.810000002384</v>
      </c>
      <c r="I15" s="201">
        <f>SUM(AIRAG!AJ81)</f>
        <v>6000000</v>
      </c>
      <c r="J15" s="201">
        <f>SUM(AIRAG!AK81)</f>
        <v>17143569</v>
      </c>
      <c r="K15" s="201">
        <f>SUM(AIRAG!AL81)</f>
        <v>11143569</v>
      </c>
      <c r="L15" s="201">
        <f>SUM(AIRAG!AJ80)</f>
        <v>59410800</v>
      </c>
      <c r="M15" s="201">
        <f>SUM(AIRAG!AK80)</f>
        <v>35819014.399999999</v>
      </c>
      <c r="N15" s="201">
        <f>SUM(AIRAG!AL80)</f>
        <v>-23591785.600000001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0">
        <f>SUM(ALTANSHIREE!AJ8)</f>
        <v>101322900</v>
      </c>
      <c r="D16" s="200">
        <f>SUM(ALTANSHIREE!AK8)</f>
        <v>70150000</v>
      </c>
      <c r="E16" s="200">
        <f>SUM(ALTANSHIREE!AL8)</f>
        <v>-31172900</v>
      </c>
      <c r="F16" s="200">
        <f>SUM(ALTANSHIREE!AJ82)</f>
        <v>81576700</v>
      </c>
      <c r="G16" s="200">
        <f>+ALTANSHIREE!AJ7</f>
        <v>0</v>
      </c>
      <c r="H16" s="200">
        <f>SUM(ALTANSHIREE!AL82)</f>
        <v>28.479999996721745</v>
      </c>
      <c r="I16" s="201">
        <f>SUM(ALTANSHIREE!AJ81)</f>
        <v>1600000</v>
      </c>
      <c r="J16" s="201">
        <f>SUM(ALTANSHIREE!AK81)</f>
        <v>4000000</v>
      </c>
      <c r="K16" s="201">
        <f>SUM(ALTANSHIREE!AL81)</f>
        <v>2400000</v>
      </c>
      <c r="L16" s="201">
        <f>SUM(ALTANSHIREE!AJ80)</f>
        <v>18146200</v>
      </c>
      <c r="M16" s="201">
        <f>SUM(ALTANSHIREE!AK80)</f>
        <v>19156016</v>
      </c>
      <c r="N16" s="201">
        <f>SUM(ALTANSHIREE!AL80)</f>
        <v>1009816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0">
        <f>SUM(DALANGARGALAN!AJ8)</f>
        <v>132685700</v>
      </c>
      <c r="D17" s="200">
        <f>SUM(DALANGARGALAN!AK8)</f>
        <v>907000</v>
      </c>
      <c r="E17" s="200">
        <f>SUM(DALANGARGALAN!AL8)</f>
        <v>-131778700</v>
      </c>
      <c r="F17" s="200">
        <f>SUM(DALANGARGALAN!AJ82)</f>
        <v>132685700</v>
      </c>
      <c r="G17" s="200">
        <f>+DALANGARGALAN!AJ7</f>
        <v>0</v>
      </c>
      <c r="H17" s="200">
        <f>SUM(DALANGARGALAN!AL82)</f>
        <v>71278105.560000002</v>
      </c>
      <c r="I17" s="201">
        <f>SUM(DALANGARGALAN!AJ81)</f>
        <v>0</v>
      </c>
      <c r="J17" s="201">
        <f>SUM(DALANGARGALAN!AK81)</f>
        <v>5150000</v>
      </c>
      <c r="K17" s="201">
        <f>SUM(DALANGARGALAN!AL81)</f>
        <v>5150000</v>
      </c>
      <c r="L17" s="201">
        <f>SUM(DALANGARGALAN!AJ80)</f>
        <v>0</v>
      </c>
      <c r="M17" s="201">
        <f>SUM(DALANGARGALAN!AK80)</f>
        <v>0</v>
      </c>
      <c r="N17" s="201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0">
        <f>SUM(DELGEREH!AJ8)</f>
        <v>63000000</v>
      </c>
      <c r="D18" s="200">
        <f>SUM(DELGEREH!AK8)</f>
        <v>150000</v>
      </c>
      <c r="E18" s="200">
        <f>SUM(DELGEREH!AL8)</f>
        <v>-62850000</v>
      </c>
      <c r="F18" s="200">
        <f>SUM(DELGEREH!AJ82)</f>
        <v>52000000</v>
      </c>
      <c r="G18" s="200">
        <f>+DELGEREH!AJ7</f>
        <v>0</v>
      </c>
      <c r="H18" s="200">
        <f>SUM(DELGEREH!AL82)</f>
        <v>14213415.649999999</v>
      </c>
      <c r="I18" s="201">
        <f>SUM(DELGEREH!AJ81)</f>
        <v>1000000</v>
      </c>
      <c r="J18" s="201">
        <f>SUM(DELGEREH!AK81)</f>
        <v>0</v>
      </c>
      <c r="K18" s="201">
        <f>SUM(DELGEREH!AL81)</f>
        <v>-1000000</v>
      </c>
      <c r="L18" s="201">
        <f>SUM(DELGEREH!AJ80)</f>
        <v>10000000</v>
      </c>
      <c r="M18" s="201">
        <f>SUM(DELGEREH!AK80)</f>
        <v>27026503.899999999</v>
      </c>
      <c r="N18" s="201">
        <f>SUM(DELGEREH!AL80)</f>
        <v>17026503.899999999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0"/>
      <c r="D19" s="200">
        <f>SUM(IHHET!AK8)</f>
        <v>0</v>
      </c>
      <c r="E19" s="200">
        <f>SUM(IHHET!AL8)</f>
        <v>0</v>
      </c>
      <c r="F19" s="200">
        <f>SUM(IHHET!AJ82)</f>
        <v>0</v>
      </c>
      <c r="G19" s="200">
        <f>+IHHET!AJ7</f>
        <v>0</v>
      </c>
      <c r="H19" s="200">
        <f>SUM(IHHET!AL82)</f>
        <v>108843060</v>
      </c>
      <c r="I19" s="201">
        <f>SUM(IHHET!AJ81)</f>
        <v>0</v>
      </c>
      <c r="J19" s="201">
        <f>SUM(IHHET!AK81)</f>
        <v>0</v>
      </c>
      <c r="K19" s="201">
        <f>SUM(IHHET!AL81)</f>
        <v>0</v>
      </c>
      <c r="L19" s="201">
        <f>SUM(IHHET!AJ80)</f>
        <v>0</v>
      </c>
      <c r="M19" s="201">
        <f>SUM(IHHET!AK80)</f>
        <v>17712861</v>
      </c>
      <c r="N19" s="201">
        <f>SUM(IHHET!AL80)</f>
        <v>17712861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0">
        <f>SUM(MANDAX!AJ8)</f>
        <v>143500000</v>
      </c>
      <c r="D20" s="200">
        <f>SUM(MANDAX!AK8)</f>
        <v>492976</v>
      </c>
      <c r="E20" s="200">
        <f>SUM(MANDAX!AL8)</f>
        <v>-143007024</v>
      </c>
      <c r="F20" s="200">
        <f>SUM(MANDAX!AJ82)</f>
        <v>105000000</v>
      </c>
      <c r="G20" s="200">
        <f>+MANDAX!AJ7</f>
        <v>0</v>
      </c>
      <c r="H20" s="200">
        <f>SUM(MANDAX!AL82)</f>
        <v>121541783.03</v>
      </c>
      <c r="I20" s="201">
        <f>SUM(MANDAX!AJ81)</f>
        <v>4000000</v>
      </c>
      <c r="J20" s="201">
        <f>SUM(MANDAX!AK81)</f>
        <v>4750000</v>
      </c>
      <c r="K20" s="201">
        <f>SUM(MANDAX!AL81)</f>
        <v>750000</v>
      </c>
      <c r="L20" s="201">
        <f>SUM(MANDAX!AJ80)</f>
        <v>35000000</v>
      </c>
      <c r="M20" s="201">
        <f>SUM(MANDAX!AK80)</f>
        <v>47910918</v>
      </c>
      <c r="N20" s="201">
        <f>SUM(MANDAX!AL80)</f>
        <v>12910918</v>
      </c>
      <c r="P20" s="7">
        <f>SUM(C20-F20-I20-L20)</f>
        <v>-500000</v>
      </c>
    </row>
    <row r="21" spans="1:16" ht="12" customHeight="1">
      <c r="A21" s="6">
        <v>7</v>
      </c>
      <c r="B21" s="26" t="s">
        <v>205</v>
      </c>
      <c r="C21" s="200">
        <f>SUM(ORGON!AJ8)</f>
        <v>130400000</v>
      </c>
      <c r="D21" s="200">
        <f>SUM(ORGON!AK8)</f>
        <v>29387500</v>
      </c>
      <c r="E21" s="200">
        <f>SUM(ORGON!AL8)</f>
        <v>-101012500</v>
      </c>
      <c r="F21" s="200">
        <f>SUM(ORGON!AJ82)</f>
        <v>106400000</v>
      </c>
      <c r="G21" s="200">
        <f>+ORGON!AJ7</f>
        <v>0</v>
      </c>
      <c r="H21" s="200">
        <f>SUM(ORGON!AL82)</f>
        <v>1304844</v>
      </c>
      <c r="I21" s="201">
        <f>SUM(ORGON!AJ81)</f>
        <v>7000000</v>
      </c>
      <c r="J21" s="201">
        <f>SUM(ORGON!AK81)</f>
        <v>13202500</v>
      </c>
      <c r="K21" s="201">
        <f>SUM(ORGON!AL81)</f>
        <v>6202500</v>
      </c>
      <c r="L21" s="201">
        <f>SUM(ORGON!AJ80)</f>
        <v>17000000</v>
      </c>
      <c r="M21" s="201">
        <f>SUM(ORGON!AK80)</f>
        <v>24903596.629999999</v>
      </c>
      <c r="N21" s="201">
        <f>SUM(ORGON!AL80)</f>
        <v>7903596.629999999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0">
        <f>SUM(SAIXANDULAAN!AJ8)</f>
        <v>206643300</v>
      </c>
      <c r="D22" s="200">
        <f>SUM(SAIXANDULAAN!AK8)</f>
        <v>100000000</v>
      </c>
      <c r="E22" s="200">
        <f>SUM(SAIXANDULAAN!AL8)</f>
        <v>-106643300</v>
      </c>
      <c r="F22" s="200">
        <f>SUM(SAIXANDULAAN!AJ82)</f>
        <v>169643300</v>
      </c>
      <c r="G22" s="200">
        <f>+SAIXANDULAAN!AJ7</f>
        <v>0</v>
      </c>
      <c r="H22" s="200">
        <f>SUM(SAIXANDULAAN!AL82)</f>
        <v>-1374949.299999997</v>
      </c>
      <c r="I22" s="201">
        <f>SUM(SAIXANDULAAN!AJ81)</f>
        <v>2000000</v>
      </c>
      <c r="J22" s="201">
        <f>SUM(SAIXANDULAAN!AK81)</f>
        <v>0</v>
      </c>
      <c r="K22" s="201">
        <f>SUM(SAIXANDULAAN!AL81)</f>
        <v>-2000000</v>
      </c>
      <c r="L22" s="201">
        <f>SUM(SAIXANDULAAN!AJ80)</f>
        <v>35000000</v>
      </c>
      <c r="M22" s="201">
        <f>SUM(SAIXANDULAAN!AK80)</f>
        <v>0</v>
      </c>
      <c r="N22" s="201">
        <f>SUM(SAIXANDULAAN!AL80)</f>
        <v>-35000000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0">
        <f>SUM(ULAANBADRAX!AJ8)</f>
        <v>170402000</v>
      </c>
      <c r="D23" s="200">
        <f>SUM(ULAANBADRAX!AK8)</f>
        <v>1124402</v>
      </c>
      <c r="E23" s="200">
        <f>SUM(ULAANBADRAX!AL8)</f>
        <v>-169277598</v>
      </c>
      <c r="F23" s="200">
        <f>SUM(ULAANBADRAX!AJ82)</f>
        <v>170402000</v>
      </c>
      <c r="G23" s="200">
        <f>+ULAANBADRAX!AJ7</f>
        <v>0</v>
      </c>
      <c r="H23" s="200">
        <f>SUM(ULAANBADRAX!AL82)</f>
        <v>52621462.270000003</v>
      </c>
      <c r="I23" s="201">
        <f>SUM(ULAANBADRAX!AJ81)</f>
        <v>0</v>
      </c>
      <c r="J23" s="201">
        <f>SUM(ULAANBADRAX!AK81)</f>
        <v>1000000</v>
      </c>
      <c r="K23" s="201">
        <f>SUM(ULAANBADRAX!AL81)</f>
        <v>1000000</v>
      </c>
      <c r="L23" s="201">
        <f>SUM(ULAANBADRAX!AJ80)</f>
        <v>0</v>
      </c>
      <c r="M23" s="201">
        <f>SUM(ULAANBADRAX!AK80)</f>
        <v>0</v>
      </c>
      <c r="N23" s="201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0">
        <f>SUM(HATANBULAG!AJ8)</f>
        <v>561106900</v>
      </c>
      <c r="D24" s="200">
        <f>SUM(HATANBULAG!AK8)</f>
        <v>12300000</v>
      </c>
      <c r="E24" s="200">
        <f>SUM(HATANBULAG!AL8)</f>
        <v>-548806900</v>
      </c>
      <c r="F24" s="200">
        <f>SUM(HATANBULAG!AJ82)</f>
        <v>493506900</v>
      </c>
      <c r="G24" s="200">
        <f>+HATANBULAG!AJ7</f>
        <v>0</v>
      </c>
      <c r="H24" s="200">
        <f>SUM(HATANBULAG!AL82)</f>
        <v>159.37999996542931</v>
      </c>
      <c r="I24" s="201">
        <f>SUM(HATANBULAG!AJ81)</f>
        <v>10000000</v>
      </c>
      <c r="J24" s="201">
        <f>SUM(HATANBULAG!AK81)</f>
        <v>25032250</v>
      </c>
      <c r="K24" s="201">
        <f>SUM(HATANBULAG!AL81)</f>
        <v>15032250</v>
      </c>
      <c r="L24" s="201">
        <f>SUM(HATANBULAG!AJ80)</f>
        <v>57600000</v>
      </c>
      <c r="M24" s="201">
        <f>SUM(HATANBULAG!AK80)</f>
        <v>19493100</v>
      </c>
      <c r="N24" s="201">
        <f>SUM(HATANBULAG!AL80)</f>
        <v>-38106900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0">
        <f>SUM(HOBSGOL!AJ8)</f>
        <v>95001900</v>
      </c>
      <c r="D25" s="200">
        <f>SUM(HOBSGOL!AK8)</f>
        <v>0</v>
      </c>
      <c r="E25" s="200">
        <f>SUM(HOBSGOL!AL8)</f>
        <v>-95001900</v>
      </c>
      <c r="F25" s="200">
        <f>SUM(HOBSGOL!AJ82)</f>
        <v>64001900</v>
      </c>
      <c r="G25" s="200">
        <f>+HOBSGOL!AJ7</f>
        <v>0</v>
      </c>
      <c r="H25" s="200">
        <f>SUM(HOBSGOL!AL82)</f>
        <v>2531700.2400000021</v>
      </c>
      <c r="I25" s="201">
        <f>SUM(HOBSGOL!AJ81)</f>
        <v>0</v>
      </c>
      <c r="J25" s="201">
        <f>SUM(HOBSGOL!AK81)</f>
        <v>2375000</v>
      </c>
      <c r="K25" s="201">
        <f>SUM(HOBSGOL!AL81)</f>
        <v>2375000</v>
      </c>
      <c r="L25" s="201">
        <f>SUM(HOBSGOL!AJ80)</f>
        <v>31000000</v>
      </c>
      <c r="M25" s="201">
        <f>SUM(HOBSGOL!AK80)</f>
        <v>8681980.3300000001</v>
      </c>
      <c r="N25" s="201">
        <f>SUM(HOBSGOL!AL80)</f>
        <v>-22318019.670000002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0">
        <f>SUM(ERDENE!AJ8)</f>
        <v>203393000</v>
      </c>
      <c r="D26" s="200">
        <f>SUM(ERDENE!AK8)</f>
        <v>52150000</v>
      </c>
      <c r="E26" s="200">
        <f>SUM(ERDENE!AL8)</f>
        <v>-151243000</v>
      </c>
      <c r="F26" s="200">
        <f>SUM(ERDENE!AJ82)</f>
        <v>141393000</v>
      </c>
      <c r="G26" s="200">
        <f>+ERDENE!AJ7</f>
        <v>0</v>
      </c>
      <c r="H26" s="200">
        <f>SUM(ERDENE!AL82)</f>
        <v>-229954.55000000447</v>
      </c>
      <c r="I26" s="201">
        <f>SUM(ERDENE!AJ81)</f>
        <v>2000000</v>
      </c>
      <c r="J26" s="201">
        <f>SUM(ERDENE!AK81)</f>
        <v>4750000</v>
      </c>
      <c r="K26" s="201">
        <f>SUM(ERDENE!AL81)</f>
        <v>2750000</v>
      </c>
      <c r="L26" s="201">
        <f>SUM(ERDENE!AJ80)</f>
        <v>60000000</v>
      </c>
      <c r="M26" s="201">
        <f>SUM(ERDENE!AK80)</f>
        <v>32523284.760000002</v>
      </c>
      <c r="N26" s="201">
        <f>SUM(ERDENE!AL80)</f>
        <v>-27476715.239999998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0">
        <f>SUM(SAINSHAND!DG8)</f>
        <v>8404000000</v>
      </c>
      <c r="D27" s="200">
        <f>SUM(SAINSHAND!DH8)</f>
        <v>8401468479</v>
      </c>
      <c r="E27" s="200">
        <f>SUM(SAINSHAND!DI8)</f>
        <v>-2531521</v>
      </c>
      <c r="F27" s="200">
        <f>SUM(SAINSHAND!DG82)</f>
        <v>489000000</v>
      </c>
      <c r="G27" s="200">
        <f>+SAINSHAND!DG7</f>
        <v>0</v>
      </c>
      <c r="H27" s="200">
        <f>SUM(SAINSHAND!DI82)</f>
        <v>5007687.3700000048</v>
      </c>
      <c r="I27" s="201">
        <f>SUM(SAINSHAND!DG81)</f>
        <v>0</v>
      </c>
      <c r="J27" s="201">
        <f>SUM(SAINSHAND!DH81)</f>
        <v>0</v>
      </c>
      <c r="K27" s="201">
        <f>SUM(SAINSHAND!DI81)</f>
        <v>0</v>
      </c>
      <c r="L27" s="201">
        <f>SUM(SAINSHAND!DG80)</f>
        <v>115000000</v>
      </c>
      <c r="M27" s="201">
        <f>SUM(SAINSHAND!DH80)</f>
        <v>202429497</v>
      </c>
      <c r="N27" s="201">
        <f>SUM(SAINSHAND!DI80)</f>
        <v>87429497</v>
      </c>
      <c r="P27" s="7">
        <f t="shared" si="0"/>
        <v>7800000000</v>
      </c>
    </row>
    <row r="28" spans="1:16" ht="12" customHeight="1">
      <c r="A28" s="6">
        <v>14</v>
      </c>
      <c r="B28" s="26" t="s">
        <v>212</v>
      </c>
      <c r="C28" s="200">
        <f>SUM('ZAMIIN UUD'!CC8)</f>
        <v>662405500</v>
      </c>
      <c r="D28" s="200">
        <f>SUM('ZAMIIN UUD'!CD8)</f>
        <v>150000</v>
      </c>
      <c r="E28" s="200">
        <f>SUM('ZAMIIN UUD'!CE8)</f>
        <v>-662255500</v>
      </c>
      <c r="F28" s="200">
        <f>SUM('ZAMIIN UUD'!CC82)</f>
        <v>603030400</v>
      </c>
      <c r="G28" s="200">
        <f>+'ZAMIIN UUD'!CC7</f>
        <v>0</v>
      </c>
      <c r="H28" s="200">
        <f>SUM('ZAMIIN UUD'!CE82)</f>
        <v>76.25</v>
      </c>
      <c r="I28" s="201">
        <f>SUM('ZAMIIN UUD'!CC81)</f>
        <v>2267000</v>
      </c>
      <c r="J28" s="201">
        <f>SUM('ZAMIIN UUD'!CD81)</f>
        <v>0</v>
      </c>
      <c r="K28" s="201">
        <f>SUM('ZAMIIN UUD'!CE81)</f>
        <v>-2267000</v>
      </c>
      <c r="L28" s="201">
        <f>SUM('ZAMIIN UUD'!CC80)</f>
        <v>57108100</v>
      </c>
      <c r="M28" s="201">
        <f>SUM('ZAMIIN UUD'!CD80)</f>
        <v>146560720.41999999</v>
      </c>
      <c r="N28" s="201">
        <f>SUM('ZAMIIN UUD'!CE80)</f>
        <v>89452620.419999987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0"/>
      <c r="D29" s="200"/>
      <c r="E29" s="200">
        <f t="shared" ref="E29" si="1">SUM(H29+N29)</f>
        <v>0</v>
      </c>
      <c r="F29" s="202"/>
      <c r="G29" s="202"/>
      <c r="H29" s="200">
        <f t="shared" ref="H29" si="2">SUM(G29-F29)</f>
        <v>0</v>
      </c>
      <c r="I29" s="201"/>
      <c r="J29" s="201"/>
      <c r="K29" s="200">
        <f>SUM(J29-I29)</f>
        <v>0</v>
      </c>
      <c r="L29" s="201"/>
      <c r="M29" s="201"/>
      <c r="N29" s="200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2">
        <f t="shared" ref="C30:N30" si="3">SUM(C15:C29)</f>
        <v>11094405800</v>
      </c>
      <c r="D30" s="202">
        <f t="shared" si="3"/>
        <v>8770880357</v>
      </c>
      <c r="E30" s="202">
        <f t="shared" si="3"/>
        <v>-2323525443</v>
      </c>
      <c r="F30" s="202">
        <f t="shared" si="3"/>
        <v>2763773700</v>
      </c>
      <c r="G30" s="202">
        <f t="shared" si="3"/>
        <v>0</v>
      </c>
      <c r="H30" s="202">
        <f t="shared" si="3"/>
        <v>375777284.18999988</v>
      </c>
      <c r="I30" s="202">
        <f>SUM(I15:I29)</f>
        <v>35867000</v>
      </c>
      <c r="J30" s="202">
        <f>SUM(J15:J29)</f>
        <v>77403319</v>
      </c>
      <c r="K30" s="202">
        <f>SUM(K15:K29)</f>
        <v>41536319</v>
      </c>
      <c r="L30" s="202">
        <f t="shared" si="3"/>
        <v>495265100</v>
      </c>
      <c r="M30" s="202">
        <f t="shared" si="3"/>
        <v>582217492.43999994</v>
      </c>
      <c r="N30" s="202">
        <f t="shared" si="3"/>
        <v>86952392.439999983</v>
      </c>
      <c r="P30" s="7">
        <f t="shared" si="0"/>
        <v>7799500000</v>
      </c>
    </row>
    <row r="31" spans="1:16">
      <c r="B31" s="11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</row>
    <row r="32" spans="1:16">
      <c r="B32" s="11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</row>
    <row r="33" spans="2:14" s="4" customFormat="1">
      <c r="B33" s="11"/>
      <c r="C33" s="203"/>
      <c r="D33" s="203"/>
      <c r="E33" s="203"/>
      <c r="F33" s="203"/>
      <c r="G33" s="203"/>
      <c r="H33" s="203"/>
      <c r="I33" s="203"/>
      <c r="J33" s="203"/>
      <c r="K33" s="203"/>
      <c r="L33" s="204" t="s">
        <v>180</v>
      </c>
      <c r="M33" s="203"/>
      <c r="N33" s="203"/>
    </row>
    <row r="34" spans="2:14" s="4" customFormat="1">
      <c r="B34" s="11"/>
      <c r="C34" s="203"/>
      <c r="D34" s="203"/>
      <c r="E34" s="203"/>
      <c r="F34" s="203"/>
      <c r="G34" s="203"/>
      <c r="H34" s="203"/>
      <c r="I34" s="203"/>
      <c r="J34" s="203"/>
      <c r="K34" s="203"/>
      <c r="L34" s="205" t="s">
        <v>181</v>
      </c>
      <c r="M34" s="203"/>
      <c r="N34" s="203"/>
    </row>
    <row r="35" spans="2:14" s="4" customFormat="1">
      <c r="B35" s="11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</row>
    <row r="36" spans="2:14" s="4" customFormat="1">
      <c r="B36" s="11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</row>
    <row r="37" spans="2:14" s="4" customFormat="1">
      <c r="B37" s="11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</row>
    <row r="38" spans="2:14" s="4" customFormat="1">
      <c r="B38" s="11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2:14" s="4" customFormat="1">
      <c r="B39" s="11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</row>
    <row r="40" spans="2:14" s="4" customFormat="1">
      <c r="B40" s="11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</row>
    <row r="41" spans="2:14" s="4" customFormat="1">
      <c r="B41" s="11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</row>
    <row r="42" spans="2:14" s="4" customFormat="1">
      <c r="B42" s="11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</row>
    <row r="43" spans="2:14" s="4" customFormat="1">
      <c r="B43" s="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</row>
    <row r="44" spans="2:14" s="4" customFormat="1">
      <c r="B44" s="11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</row>
    <row r="45" spans="2:14" s="4" customForma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</row>
    <row r="46" spans="2:14" s="4" customFormat="1">
      <c r="B46" s="11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</row>
    <row r="47" spans="2:14" s="4" customForma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</row>
    <row r="48" spans="2:14" s="4" customForma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</row>
    <row r="49" spans="1:14">
      <c r="A49" s="4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</row>
    <row r="50" spans="1:14">
      <c r="A50" s="4"/>
      <c r="B50" s="11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</row>
    <row r="51" spans="1:14">
      <c r="A51" s="4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</row>
    <row r="52" spans="1:14">
      <c r="A52" s="4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</row>
    <row r="53" spans="1:14">
      <c r="A53" s="4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</row>
    <row r="54" spans="1:14">
      <c r="A54" s="4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</row>
    <row r="55" spans="1:14">
      <c r="A55" s="4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</row>
    <row r="56" spans="1:14">
      <c r="A56" s="4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</row>
    <row r="57" spans="1:14">
      <c r="A57" s="4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</row>
    <row r="58" spans="1:14">
      <c r="A58" s="4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</row>
    <row r="59" spans="1:14">
      <c r="A59" s="4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</row>
    <row r="60" spans="1:14">
      <c r="A60" s="4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</row>
    <row r="61" spans="1:14">
      <c r="A61" s="4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</row>
    <row r="62" spans="1:14">
      <c r="A62" s="4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  <row r="63" spans="1:14">
      <c r="A63" s="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A54"/>
  <sheetViews>
    <sheetView zoomScaleNormal="100" workbookViewId="0">
      <pane xSplit="1" ySplit="9" topLeftCell="AW31" activePane="bottomRight" state="frozen"/>
      <selection pane="topRight" activeCell="B1" sqref="B1"/>
      <selection pane="bottomLeft" activeCell="A10" sqref="A10"/>
      <selection pane="bottomRight" activeCell="AZ44" sqref="AZ44"/>
    </sheetView>
  </sheetViews>
  <sheetFormatPr defaultColWidth="9.140625" defaultRowHeight="15.75"/>
  <cols>
    <col min="1" max="1" width="38.42578125" style="38" customWidth="1"/>
    <col min="2" max="3" width="14.28515625" style="205" customWidth="1"/>
    <col min="4" max="4" width="13.7109375" style="205" customWidth="1"/>
    <col min="5" max="5" width="14.140625" style="205" customWidth="1"/>
    <col min="6" max="6" width="14" style="205" customWidth="1"/>
    <col min="7" max="7" width="13" style="205" customWidth="1"/>
    <col min="8" max="8" width="14.42578125" style="205" customWidth="1"/>
    <col min="9" max="9" width="15.140625" style="205" customWidth="1"/>
    <col min="10" max="10" width="14.5703125" style="205" customWidth="1"/>
    <col min="11" max="11" width="13.28515625" style="205" customWidth="1"/>
    <col min="12" max="12" width="13.42578125" style="205" customWidth="1"/>
    <col min="13" max="13" width="14.85546875" style="205" customWidth="1"/>
    <col min="14" max="14" width="13.5703125" style="205" customWidth="1"/>
    <col min="15" max="15" width="13.42578125" style="205" customWidth="1"/>
    <col min="16" max="16" width="13.140625" style="205" customWidth="1"/>
    <col min="17" max="17" width="15.28515625" style="221" customWidth="1"/>
    <col min="18" max="18" width="16.5703125" style="221" customWidth="1"/>
    <col min="19" max="19" width="14.140625" style="221" customWidth="1"/>
    <col min="20" max="20" width="14.42578125" style="205" customWidth="1"/>
    <col min="21" max="21" width="14.85546875" style="205" customWidth="1"/>
    <col min="22" max="22" width="14.140625" style="205" customWidth="1"/>
    <col min="23" max="23" width="14" style="205" customWidth="1"/>
    <col min="24" max="24" width="13" style="205" customWidth="1"/>
    <col min="25" max="25" width="13.5703125" style="205" customWidth="1"/>
    <col min="26" max="26" width="13" style="221" customWidth="1"/>
    <col min="27" max="27" width="16.140625" style="221" customWidth="1"/>
    <col min="28" max="28" width="13.140625" style="221" customWidth="1"/>
    <col min="29" max="29" width="15" style="221" customWidth="1"/>
    <col min="30" max="30" width="14.42578125" style="221" customWidth="1"/>
    <col min="31" max="32" width="14.28515625" style="221" customWidth="1"/>
    <col min="33" max="33" width="13.85546875" style="221" customWidth="1"/>
    <col min="34" max="34" width="14.140625" style="221" customWidth="1"/>
    <col min="35" max="35" width="15.140625" style="221" customWidth="1"/>
    <col min="36" max="36" width="17" style="221" customWidth="1"/>
    <col min="37" max="38" width="14.85546875" style="221" customWidth="1"/>
    <col min="39" max="39" width="15.140625" style="221" customWidth="1"/>
    <col min="40" max="40" width="14.28515625" style="221" customWidth="1"/>
    <col min="41" max="41" width="15" style="221" customWidth="1"/>
    <col min="42" max="42" width="15.140625" style="221" customWidth="1"/>
    <col min="43" max="44" width="14.42578125" style="221" customWidth="1"/>
    <col min="45" max="45" width="14.85546875" style="221" customWidth="1"/>
    <col min="46" max="46" width="16.140625" style="221" customWidth="1"/>
    <col min="47" max="47" width="15.5703125" style="18" customWidth="1"/>
    <col min="48" max="48" width="14.7109375" style="18" customWidth="1"/>
    <col min="49" max="49" width="15.42578125" style="18" customWidth="1"/>
    <col min="50" max="50" width="9.140625" style="38"/>
    <col min="51" max="51" width="18.7109375" style="38" bestFit="1" customWidth="1"/>
    <col min="52" max="53" width="19.5703125" style="38" customWidth="1"/>
    <col min="54" max="16384" width="9.140625" style="38"/>
  </cols>
  <sheetData>
    <row r="1" spans="1:49" ht="13.5" customHeight="1">
      <c r="A1" s="11" t="s">
        <v>117</v>
      </c>
      <c r="D1" s="218" t="str">
        <f>Sheet1!D2</f>
        <v>8-р сар</v>
      </c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9"/>
      <c r="R1" s="219"/>
      <c r="S1" s="219"/>
      <c r="T1" s="218"/>
      <c r="U1" s="218"/>
      <c r="V1" s="218"/>
      <c r="W1" s="218"/>
      <c r="X1" s="218"/>
      <c r="Y1" s="218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20"/>
      <c r="AQ1" s="220"/>
    </row>
    <row r="2" spans="1:49" ht="13.5" customHeight="1">
      <c r="A2" s="11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9"/>
      <c r="R2" s="219"/>
      <c r="S2" s="219"/>
      <c r="T2" s="218"/>
      <c r="U2" s="218"/>
      <c r="V2" s="218"/>
      <c r="W2" s="218"/>
      <c r="X2" s="218"/>
      <c r="Y2" s="218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20"/>
    </row>
    <row r="3" spans="1:49" ht="13.5" customHeight="1">
      <c r="A3" s="11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9"/>
      <c r="R3" s="219"/>
      <c r="S3" s="219"/>
      <c r="T3" s="218"/>
      <c r="U3" s="218"/>
      <c r="V3" s="218"/>
      <c r="W3" s="218"/>
      <c r="X3" s="218"/>
      <c r="Y3" s="218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20"/>
    </row>
    <row r="4" spans="1:49" ht="13.5" customHeight="1">
      <c r="A4" s="461" t="s">
        <v>281</v>
      </c>
      <c r="B4" s="461"/>
      <c r="C4" s="461"/>
      <c r="D4" s="461"/>
      <c r="E4" s="461"/>
      <c r="F4" s="461"/>
      <c r="G4" s="461"/>
      <c r="H4" s="461"/>
      <c r="I4" s="218"/>
      <c r="J4" s="218"/>
      <c r="K4" s="218"/>
      <c r="L4" s="218"/>
      <c r="M4" s="218"/>
      <c r="N4" s="218"/>
      <c r="O4" s="218"/>
      <c r="P4" s="218"/>
      <c r="Q4" s="219"/>
      <c r="R4" s="219"/>
      <c r="S4" s="219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17"/>
    </row>
    <row r="5" spans="1:49" ht="13.5" customHeight="1">
      <c r="A5" s="37"/>
      <c r="B5" s="222"/>
      <c r="C5" s="222"/>
      <c r="D5" s="222"/>
      <c r="E5" s="222"/>
      <c r="F5" s="222"/>
      <c r="G5" s="222"/>
      <c r="H5" s="222"/>
      <c r="I5" s="222">
        <f>+I9-[2]Sheet1!$F$2</f>
        <v>3906041711.9899988</v>
      </c>
      <c r="J5" s="222"/>
      <c r="K5" s="222"/>
      <c r="L5" s="222"/>
      <c r="M5" s="222"/>
      <c r="N5" s="222"/>
      <c r="O5" s="222"/>
      <c r="P5" s="222"/>
      <c r="Q5" s="220"/>
      <c r="R5" s="220"/>
      <c r="S5" s="220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3"/>
    </row>
    <row r="6" spans="1:49" ht="13.5" customHeight="1">
      <c r="A6" s="39" t="s">
        <v>312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</row>
    <row r="7" spans="1:49">
      <c r="A7" s="447" t="s">
        <v>248</v>
      </c>
      <c r="B7" s="458" t="s">
        <v>199</v>
      </c>
      <c r="C7" s="459"/>
      <c r="D7" s="460"/>
      <c r="E7" s="458" t="s">
        <v>200</v>
      </c>
      <c r="F7" s="459"/>
      <c r="G7" s="460"/>
      <c r="H7" s="462" t="s">
        <v>201</v>
      </c>
      <c r="I7" s="463"/>
      <c r="J7" s="464"/>
      <c r="K7" s="458" t="s">
        <v>202</v>
      </c>
      <c r="L7" s="459"/>
      <c r="M7" s="460"/>
      <c r="N7" s="458" t="s">
        <v>203</v>
      </c>
      <c r="O7" s="459"/>
      <c r="P7" s="460"/>
      <c r="Q7" s="462" t="s">
        <v>204</v>
      </c>
      <c r="R7" s="463"/>
      <c r="S7" s="464"/>
      <c r="T7" s="458" t="s">
        <v>205</v>
      </c>
      <c r="U7" s="459"/>
      <c r="V7" s="460"/>
      <c r="W7" s="458" t="s">
        <v>206</v>
      </c>
      <c r="X7" s="459"/>
      <c r="Y7" s="460"/>
      <c r="Z7" s="458" t="s">
        <v>207</v>
      </c>
      <c r="AA7" s="459"/>
      <c r="AB7" s="460"/>
      <c r="AC7" s="458" t="s">
        <v>208</v>
      </c>
      <c r="AD7" s="459"/>
      <c r="AE7" s="460"/>
      <c r="AF7" s="458" t="s">
        <v>209</v>
      </c>
      <c r="AG7" s="459"/>
      <c r="AH7" s="460"/>
      <c r="AI7" s="458" t="s">
        <v>210</v>
      </c>
      <c r="AJ7" s="459"/>
      <c r="AK7" s="460"/>
      <c r="AL7" s="458" t="s">
        <v>211</v>
      </c>
      <c r="AM7" s="459"/>
      <c r="AN7" s="460"/>
      <c r="AO7" s="458" t="s">
        <v>212</v>
      </c>
      <c r="AP7" s="459"/>
      <c r="AQ7" s="460"/>
      <c r="AR7" s="454" t="s">
        <v>213</v>
      </c>
      <c r="AS7" s="455"/>
      <c r="AT7" s="456"/>
      <c r="AU7" s="457" t="s">
        <v>184</v>
      </c>
      <c r="AV7" s="457"/>
      <c r="AW7" s="457"/>
    </row>
    <row r="8" spans="1:49">
      <c r="A8" s="465"/>
      <c r="B8" s="207" t="s">
        <v>114</v>
      </c>
      <c r="C8" s="207" t="s">
        <v>115</v>
      </c>
      <c r="D8" s="207" t="s">
        <v>116</v>
      </c>
      <c r="E8" s="207" t="s">
        <v>114</v>
      </c>
      <c r="F8" s="207" t="s">
        <v>115</v>
      </c>
      <c r="G8" s="207" t="s">
        <v>116</v>
      </c>
      <c r="H8" s="207" t="s">
        <v>114</v>
      </c>
      <c r="I8" s="207" t="s">
        <v>115</v>
      </c>
      <c r="J8" s="207" t="s">
        <v>116</v>
      </c>
      <c r="K8" s="207" t="s">
        <v>114</v>
      </c>
      <c r="L8" s="207" t="s">
        <v>115</v>
      </c>
      <c r="M8" s="207" t="s">
        <v>116</v>
      </c>
      <c r="N8" s="207" t="s">
        <v>114</v>
      </c>
      <c r="O8" s="224" t="s">
        <v>115</v>
      </c>
      <c r="P8" s="207" t="s">
        <v>116</v>
      </c>
      <c r="Q8" s="228" t="s">
        <v>114</v>
      </c>
      <c r="R8" s="228" t="s">
        <v>115</v>
      </c>
      <c r="S8" s="228" t="s">
        <v>116</v>
      </c>
      <c r="T8" s="207" t="s">
        <v>114</v>
      </c>
      <c r="U8" s="207" t="s">
        <v>115</v>
      </c>
      <c r="V8" s="207" t="s">
        <v>116</v>
      </c>
      <c r="W8" s="207" t="s">
        <v>114</v>
      </c>
      <c r="X8" s="207" t="s">
        <v>115</v>
      </c>
      <c r="Y8" s="207" t="s">
        <v>116</v>
      </c>
      <c r="Z8" s="207" t="s">
        <v>114</v>
      </c>
      <c r="AA8" s="207" t="s">
        <v>115</v>
      </c>
      <c r="AB8" s="207" t="s">
        <v>116</v>
      </c>
      <c r="AC8" s="207" t="s">
        <v>114</v>
      </c>
      <c r="AD8" s="207" t="s">
        <v>115</v>
      </c>
      <c r="AE8" s="207" t="s">
        <v>116</v>
      </c>
      <c r="AF8" s="207" t="s">
        <v>114</v>
      </c>
      <c r="AG8" s="207" t="s">
        <v>115</v>
      </c>
      <c r="AH8" s="207" t="s">
        <v>116</v>
      </c>
      <c r="AI8" s="207" t="s">
        <v>114</v>
      </c>
      <c r="AJ8" s="207" t="s">
        <v>115</v>
      </c>
      <c r="AK8" s="207" t="s">
        <v>116</v>
      </c>
      <c r="AL8" s="207" t="s">
        <v>114</v>
      </c>
      <c r="AM8" s="207" t="s">
        <v>115</v>
      </c>
      <c r="AN8" s="207" t="s">
        <v>116</v>
      </c>
      <c r="AO8" s="207" t="s">
        <v>114</v>
      </c>
      <c r="AP8" s="207" t="s">
        <v>115</v>
      </c>
      <c r="AQ8" s="207" t="s">
        <v>116</v>
      </c>
      <c r="AR8" s="207" t="s">
        <v>114</v>
      </c>
      <c r="AS8" s="207" t="s">
        <v>115</v>
      </c>
      <c r="AT8" s="207" t="s">
        <v>116</v>
      </c>
      <c r="AU8" s="24" t="s">
        <v>114</v>
      </c>
      <c r="AV8" s="24" t="s">
        <v>115</v>
      </c>
      <c r="AW8" s="24" t="s">
        <v>116</v>
      </c>
    </row>
    <row r="9" spans="1:49" s="275" customFormat="1" ht="13.5" customHeight="1">
      <c r="A9" s="272" t="s">
        <v>215</v>
      </c>
      <c r="B9" s="273">
        <f>SUM(B10+B46)</f>
        <v>656260500</v>
      </c>
      <c r="C9" s="273">
        <f>SUM(C10+C46)</f>
        <v>856620856.43999994</v>
      </c>
      <c r="D9" s="273">
        <f>SUM(C9-B9)</f>
        <v>200360356.43999994</v>
      </c>
      <c r="E9" s="273">
        <f>SUM(E10+E46)</f>
        <v>746022900</v>
      </c>
      <c r="F9" s="273">
        <f>SUM(F10+F46)</f>
        <v>687506046</v>
      </c>
      <c r="G9" s="273">
        <f>SUM(F9-E9)</f>
        <v>-58516854</v>
      </c>
      <c r="H9" s="273">
        <f>SUM(H10+H46)</f>
        <v>5722452900</v>
      </c>
      <c r="I9" s="273">
        <f>SUM(I10+I46)</f>
        <v>10773294895.689999</v>
      </c>
      <c r="J9" s="273">
        <f>SUM(I9-H9)</f>
        <v>5050841995.6899986</v>
      </c>
      <c r="K9" s="273">
        <f>SUM(K10+K46)</f>
        <v>253179500</v>
      </c>
      <c r="L9" s="273">
        <f>SUM(L10+L46)</f>
        <v>296102843.96000004</v>
      </c>
      <c r="M9" s="273">
        <f>SUM(L9-K9)</f>
        <v>42923343.960000038</v>
      </c>
      <c r="N9" s="273">
        <f>SUM(N10+N46)</f>
        <v>474145700</v>
      </c>
      <c r="O9" s="273">
        <f>SUM(O10+O46)</f>
        <v>593703499</v>
      </c>
      <c r="P9" s="273">
        <f>SUM(O9-N9)</f>
        <v>119557799</v>
      </c>
      <c r="Q9" s="128">
        <f>SUM(Q10+Q46)</f>
        <v>1336687300</v>
      </c>
      <c r="R9" s="128">
        <f>SUM(R10+R46)</f>
        <v>1325382891.6299999</v>
      </c>
      <c r="S9" s="128">
        <f>SUM(R9-Q9)</f>
        <v>-11304408.370000124</v>
      </c>
      <c r="T9" s="273">
        <f>SUM(T10+T46)</f>
        <v>1521864300</v>
      </c>
      <c r="U9" s="273">
        <f>SUM(U10+U46)</f>
        <v>1272227299.8600001</v>
      </c>
      <c r="V9" s="273">
        <f t="shared" ref="V9:Y9" si="0">SUM(V10+V46)</f>
        <v>-249637000.13999987</v>
      </c>
      <c r="W9" s="273">
        <f>SUM(W10+W46)</f>
        <v>340751900</v>
      </c>
      <c r="X9" s="273">
        <f>SUM(X10+X46)</f>
        <v>312302404.23000002</v>
      </c>
      <c r="Y9" s="273">
        <f t="shared" si="0"/>
        <v>-28449495.769999981</v>
      </c>
      <c r="Z9" s="273">
        <f>SUM(Z10+Z46)</f>
        <v>554276200</v>
      </c>
      <c r="AA9" s="273">
        <f>SUM(AA10+AA46)</f>
        <v>622483003.8599999</v>
      </c>
      <c r="AB9" s="273">
        <f>SUM(AA9-Z9)</f>
        <v>68206803.859999895</v>
      </c>
      <c r="AC9" s="273">
        <f>SUM(AC10+AC46)</f>
        <v>4071423400</v>
      </c>
      <c r="AD9" s="273">
        <f>SUM(AD10+AD46)</f>
        <v>4057013802.1500001</v>
      </c>
      <c r="AE9" s="273">
        <f>SUM(AD9-AC9)</f>
        <v>-14409597.849999905</v>
      </c>
      <c r="AF9" s="273">
        <f>SUM(AF10+AF46)</f>
        <v>2151334900</v>
      </c>
      <c r="AG9" s="273">
        <f>SUM(AG10+AG46)</f>
        <v>1745153885.95</v>
      </c>
      <c r="AH9" s="273">
        <f>SUM(AG9-AF9)</f>
        <v>-406181014.04999995</v>
      </c>
      <c r="AI9" s="273">
        <f>SUM(AI10+AI46)</f>
        <v>794442100</v>
      </c>
      <c r="AJ9" s="273">
        <f>SUM(AJ10+AJ46)</f>
        <v>1012844470.27</v>
      </c>
      <c r="AK9" s="273">
        <f>SUM(AJ9-AI9)</f>
        <v>218402370.26999998</v>
      </c>
      <c r="AL9" s="273">
        <f>SUM(AL10+AL46)</f>
        <v>15476415200</v>
      </c>
      <c r="AM9" s="273">
        <f>SUM(AM10+AM46)</f>
        <v>17003408390.790001</v>
      </c>
      <c r="AN9" s="273">
        <f>SUM(AM9-AL9)</f>
        <v>1526993190.7900009</v>
      </c>
      <c r="AO9" s="273">
        <f>SUM(AO10+AO46)</f>
        <v>29589428000</v>
      </c>
      <c r="AP9" s="273">
        <f>SUM(AP10+AP46)</f>
        <v>21722082723.619995</v>
      </c>
      <c r="AQ9" s="273">
        <f>SUM(AP9-AO9)</f>
        <v>-7867345276.3800049</v>
      </c>
      <c r="AR9" s="273">
        <f>SUM(AR10+AR46)</f>
        <v>38300655000</v>
      </c>
      <c r="AS9" s="273">
        <f>SUM(AS10+AS46)</f>
        <v>11637887619.789999</v>
      </c>
      <c r="AT9" s="273">
        <f>SUM(AS9-AR9)</f>
        <v>-26662767380.209999</v>
      </c>
      <c r="AU9" s="274">
        <f>SUM(B9+E9+H9+K9+N9+Q9+T9+W9+Z9+AC9+AF9+AI9+AL9+AO9+AR9)</f>
        <v>101989339800</v>
      </c>
      <c r="AV9" s="274">
        <f>SUM(C9+F9+I9+L9+O9+R9+U9+X9+AA9+AD9+AG9+AJ9+AM9+AP9+AS9)</f>
        <v>73918014633.23999</v>
      </c>
      <c r="AW9" s="274">
        <f>SUM(D9+G9+J9+M9+P9+S9+V9+Y9+AB9+AE9+AH9+AK9+AN9+AQ9+AT9)</f>
        <v>-28071325166.760006</v>
      </c>
    </row>
    <row r="10" spans="1:49" s="275" customFormat="1" ht="13.5" customHeight="1">
      <c r="A10" s="276" t="s">
        <v>216</v>
      </c>
      <c r="B10" s="273">
        <f>SUM(B11+B40)</f>
        <v>656260500</v>
      </c>
      <c r="C10" s="273">
        <f>SUM(C11+C40)</f>
        <v>856620856.43999994</v>
      </c>
      <c r="D10" s="273">
        <f t="shared" ref="D10:D12" si="1">SUM(C10-B10)</f>
        <v>200360356.43999994</v>
      </c>
      <c r="E10" s="273">
        <f>SUM(E11+E40)</f>
        <v>746022900</v>
      </c>
      <c r="F10" s="273">
        <f>SUM(F11+F40)</f>
        <v>687506046</v>
      </c>
      <c r="G10" s="273">
        <f t="shared" ref="G10:G48" si="2">SUM(F10-E10)</f>
        <v>-58516854</v>
      </c>
      <c r="H10" s="273">
        <f>SUM(H11+H40)</f>
        <v>5722452900</v>
      </c>
      <c r="I10" s="273">
        <f>SUM(I11+I40)</f>
        <v>10773294895.689999</v>
      </c>
      <c r="J10" s="273">
        <f t="shared" ref="J10:J48" si="3">SUM(I10-H10)</f>
        <v>5050841995.6899986</v>
      </c>
      <c r="K10" s="273">
        <f>SUM(K11+K40)</f>
        <v>253179500</v>
      </c>
      <c r="L10" s="273">
        <f>SUM(L11+L40)</f>
        <v>296102843.96000004</v>
      </c>
      <c r="M10" s="273">
        <f t="shared" ref="M10:M12" si="4">SUM(L10-K10)</f>
        <v>42923343.960000038</v>
      </c>
      <c r="N10" s="273">
        <f>SUM(N11+N40)</f>
        <v>474145700</v>
      </c>
      <c r="O10" s="273">
        <f>SUM(O11+O40)</f>
        <v>593703499</v>
      </c>
      <c r="P10" s="273">
        <f t="shared" ref="P10:P48" si="5">SUM(O10-N10)</f>
        <v>119557799</v>
      </c>
      <c r="Q10" s="128">
        <f>SUM(Q11+Q40)</f>
        <v>1336687300</v>
      </c>
      <c r="R10" s="128">
        <f>SUM(R11+R40)</f>
        <v>1325382891.6299999</v>
      </c>
      <c r="S10" s="128">
        <f t="shared" ref="S10:S48" si="6">SUM(R10-Q10)</f>
        <v>-11304408.370000124</v>
      </c>
      <c r="T10" s="273">
        <f>SUM(T11+T40)</f>
        <v>1521864300</v>
      </c>
      <c r="U10" s="273">
        <f>SUM(U11+U40)</f>
        <v>1272227299.8600001</v>
      </c>
      <c r="V10" s="273">
        <f t="shared" ref="V10" si="7">SUM(U10-T10)</f>
        <v>-249637000.13999987</v>
      </c>
      <c r="W10" s="273">
        <f>SUM(W11+W40)</f>
        <v>340751900</v>
      </c>
      <c r="X10" s="273">
        <f>SUM(X11+X40)</f>
        <v>312302404.23000002</v>
      </c>
      <c r="Y10" s="273">
        <f t="shared" ref="Y10" si="8">SUM(X10-W10)</f>
        <v>-28449495.769999981</v>
      </c>
      <c r="Z10" s="273">
        <f>SUM(Z11+Z40)</f>
        <v>554276200</v>
      </c>
      <c r="AA10" s="273">
        <f>SUM(AA11+AA40)</f>
        <v>622483003.8599999</v>
      </c>
      <c r="AB10" s="273">
        <f t="shared" ref="AB10:AB48" si="9">SUM(AA10-Z10)</f>
        <v>68206803.859999895</v>
      </c>
      <c r="AC10" s="273">
        <f>SUM(AC11+AC40)</f>
        <v>4071423400</v>
      </c>
      <c r="AD10" s="273">
        <f>SUM(AD11+AD40)</f>
        <v>4057013802.1500001</v>
      </c>
      <c r="AE10" s="273">
        <f t="shared" ref="AE10:AE48" si="10">SUM(AD10-AC10)</f>
        <v>-14409597.849999905</v>
      </c>
      <c r="AF10" s="273">
        <f>SUM(AF11+AF40)</f>
        <v>2151334900</v>
      </c>
      <c r="AG10" s="273">
        <f>SUM(AG11+AG40)</f>
        <v>1745153885.95</v>
      </c>
      <c r="AH10" s="273">
        <f t="shared" ref="AH10:AH48" si="11">SUM(AG10-AF10)</f>
        <v>-406181014.04999995</v>
      </c>
      <c r="AI10" s="273">
        <f>SUM(AI11+AI40)</f>
        <v>794442100</v>
      </c>
      <c r="AJ10" s="273">
        <f>SUM(AJ11+AJ40)</f>
        <v>1012844470.27</v>
      </c>
      <c r="AK10" s="273">
        <f t="shared" ref="AK10:AK48" si="12">SUM(AJ10-AI10)</f>
        <v>218402370.26999998</v>
      </c>
      <c r="AL10" s="273">
        <f>SUM(AL11+AL40)</f>
        <v>15476415200</v>
      </c>
      <c r="AM10" s="273">
        <f>SUM(AM11+AM40)</f>
        <v>17003408390.790001</v>
      </c>
      <c r="AN10" s="273">
        <f t="shared" ref="AN10:AN48" si="13">SUM(AM10-AL10)</f>
        <v>1526993190.7900009</v>
      </c>
      <c r="AO10" s="273">
        <f>SUM(AO11+AO40)</f>
        <v>29589428000</v>
      </c>
      <c r="AP10" s="273">
        <f>SUM(AP11+AP40)</f>
        <v>21722082723.619995</v>
      </c>
      <c r="AQ10" s="273">
        <f t="shared" ref="AQ10:AQ48" si="14">SUM(AP10-AO10)</f>
        <v>-7867345276.3800049</v>
      </c>
      <c r="AR10" s="273">
        <f>SUM(AR11+AR40)</f>
        <v>28290655000</v>
      </c>
      <c r="AS10" s="273">
        <f>SUM(AS11+AS40)</f>
        <v>8632903879.789999</v>
      </c>
      <c r="AT10" s="273">
        <f t="shared" ref="AT10:AT48" si="15">SUM(AS10-AR10)</f>
        <v>-19657751120.209999</v>
      </c>
      <c r="AU10" s="274">
        <f t="shared" ref="AU10:AU47" si="16">SUM(B10+E10+H10+K10+N10+Q10+T10+W10+Z10+AC10+AF10+AI10+AL10+AO10+AR10)</f>
        <v>91979339800</v>
      </c>
      <c r="AV10" s="274">
        <f t="shared" ref="AV10:AV48" si="17">SUM(C10+F10+I10+L10+O10+R10+U10+X10+AA10+AD10+AG10+AJ10+AM10+AP10+AS10)</f>
        <v>70913030893.23999</v>
      </c>
      <c r="AW10" s="274">
        <f t="shared" ref="AW10:AW48" si="18">SUM(D10+G10+J10+M10+P10+S10+V10+Y10+AB10+AE10+AH10+AK10+AN10+AQ10+AT10)</f>
        <v>-21066308906.760006</v>
      </c>
    </row>
    <row r="11" spans="1:49" s="275" customFormat="1" ht="13.5" customHeight="1">
      <c r="A11" s="276" t="s">
        <v>217</v>
      </c>
      <c r="B11" s="273">
        <f>SUM(B12+B23+B28+B30)</f>
        <v>578926900</v>
      </c>
      <c r="C11" s="273">
        <f>SUM(C12+C23+C28+C30)</f>
        <v>728367413.76999998</v>
      </c>
      <c r="D11" s="273">
        <f t="shared" si="1"/>
        <v>149440513.76999998</v>
      </c>
      <c r="E11" s="273">
        <f>SUM(E12+E23+E28+E30)</f>
        <v>740942900</v>
      </c>
      <c r="F11" s="273">
        <f>SUM(F12+F23+F28+F30)</f>
        <v>684593046</v>
      </c>
      <c r="G11" s="273">
        <f t="shared" si="2"/>
        <v>-56349854</v>
      </c>
      <c r="H11" s="273">
        <f>SUM(H12+H23+H28+H30)</f>
        <v>5687550400</v>
      </c>
      <c r="I11" s="273">
        <f>SUM(I12+I23+I28+I30)</f>
        <v>10382550177.65</v>
      </c>
      <c r="J11" s="273">
        <f t="shared" si="3"/>
        <v>4694999777.6499996</v>
      </c>
      <c r="K11" s="273">
        <f>SUM(K12+K23+K28+K30)</f>
        <v>250929500</v>
      </c>
      <c r="L11" s="273">
        <f>SUM(L12+L23+L28+L30)</f>
        <v>292437263.96000004</v>
      </c>
      <c r="M11" s="273">
        <f t="shared" si="4"/>
        <v>41507763.960000038</v>
      </c>
      <c r="N11" s="273">
        <f>SUM(N12+N23+N28+N30)</f>
        <v>472146500</v>
      </c>
      <c r="O11" s="273">
        <f>SUM(O12+O23+O28+O30)</f>
        <v>583274749</v>
      </c>
      <c r="P11" s="273">
        <f t="shared" si="5"/>
        <v>111128249</v>
      </c>
      <c r="Q11" s="128">
        <f>SUM(Q12+Q23+Q28+Q30)</f>
        <v>1334767300</v>
      </c>
      <c r="R11" s="128">
        <f>SUM(R12+R23+R28+R30)</f>
        <v>1323382891.6299999</v>
      </c>
      <c r="S11" s="128">
        <f t="shared" si="6"/>
        <v>-11384408.370000124</v>
      </c>
      <c r="T11" s="273">
        <f>SUM(T12+T23+T28+T30)</f>
        <v>1513628100</v>
      </c>
      <c r="U11" s="273">
        <f>SUM(U12+U23+U28+U30)</f>
        <v>1250554963.47</v>
      </c>
      <c r="V11" s="273">
        <f t="shared" ref="V11:Y11" si="19">SUM(V12+V23+V28+V30)</f>
        <v>-263073136.52999997</v>
      </c>
      <c r="W11" s="273">
        <f>SUM(W12+W23+W28+W30)</f>
        <v>339118900</v>
      </c>
      <c r="X11" s="273">
        <f>SUM(X12+X23+X28+X30)</f>
        <v>311232404.23000002</v>
      </c>
      <c r="Y11" s="273">
        <f t="shared" si="19"/>
        <v>-27886495.770000003</v>
      </c>
      <c r="Z11" s="273">
        <f>SUM(Z12+Z23+Z28+Z30)</f>
        <v>546276200</v>
      </c>
      <c r="AA11" s="273">
        <f>SUM(AA12+AA23+AA28+AA30)</f>
        <v>622303003.8599999</v>
      </c>
      <c r="AB11" s="273">
        <f t="shared" si="9"/>
        <v>76026803.859999895</v>
      </c>
      <c r="AC11" s="273">
        <f>SUM(AC12+AC23+AC28+AC30)</f>
        <v>3906423400</v>
      </c>
      <c r="AD11" s="273">
        <f>SUM(AD12+AD23+AD28+AD30)</f>
        <v>3463418853.0700002</v>
      </c>
      <c r="AE11" s="273">
        <f t="shared" si="10"/>
        <v>-443004546.92999983</v>
      </c>
      <c r="AF11" s="273">
        <f>SUM(AF12+AF23+AF28+AF30)</f>
        <v>2150510900</v>
      </c>
      <c r="AG11" s="273">
        <f>SUM(AG12+AG23+AG28+AG30)</f>
        <v>1739401885.95</v>
      </c>
      <c r="AH11" s="273">
        <f t="shared" si="11"/>
        <v>-411109014.04999995</v>
      </c>
      <c r="AI11" s="273">
        <f>SUM(AI12+AI23+AI28+AI30)</f>
        <v>783778100</v>
      </c>
      <c r="AJ11" s="273">
        <f>SUM(AJ12+AJ23+AJ28+AJ30)</f>
        <v>1006430470.27</v>
      </c>
      <c r="AK11" s="273">
        <f t="shared" si="12"/>
        <v>222652370.26999998</v>
      </c>
      <c r="AL11" s="273">
        <f>SUM(AL12+AL23+AL28+AL30)</f>
        <v>15190218400</v>
      </c>
      <c r="AM11" s="273">
        <f>SUM(AM12+AM23+AM28+AM30)</f>
        <v>16615378560.26</v>
      </c>
      <c r="AN11" s="273">
        <f t="shared" si="13"/>
        <v>1425160160.2600002</v>
      </c>
      <c r="AO11" s="273">
        <f>SUM(AO12+AO23+AO28+AO30)</f>
        <v>25180315700</v>
      </c>
      <c r="AP11" s="273">
        <f>SUM(AP12+AP23+AP28+AP30)</f>
        <v>19770458402.339996</v>
      </c>
      <c r="AQ11" s="273">
        <f t="shared" si="14"/>
        <v>-5409857297.6600037</v>
      </c>
      <c r="AR11" s="273">
        <f>SUM(AR12+AR23+AR28+AR30)</f>
        <v>27148988600</v>
      </c>
      <c r="AS11" s="273">
        <f>SUM(AS12+AS23+AS28+AS30)</f>
        <v>6975127605.2799997</v>
      </c>
      <c r="AT11" s="273">
        <f t="shared" si="15"/>
        <v>-20173860994.720001</v>
      </c>
      <c r="AU11" s="274">
        <f>SUM(B11+E11+H11+K11+N11+Q11+T11+W11+Z11+AC11+AF11+AI11+AL11+AO11+AR11)</f>
        <v>85824521800</v>
      </c>
      <c r="AV11" s="274">
        <f t="shared" si="17"/>
        <v>65748911690.739998</v>
      </c>
      <c r="AW11" s="274">
        <f t="shared" si="18"/>
        <v>-20075610109.260002</v>
      </c>
    </row>
    <row r="12" spans="1:49" s="275" customFormat="1" ht="19.5" customHeight="1">
      <c r="A12" s="276" t="s">
        <v>218</v>
      </c>
      <c r="B12" s="273">
        <f>SUM(B13+B21)</f>
        <v>482439200</v>
      </c>
      <c r="C12" s="273">
        <f>SUM(C13+C21)</f>
        <v>534757142.33000004</v>
      </c>
      <c r="D12" s="273">
        <f t="shared" si="1"/>
        <v>52317942.330000043</v>
      </c>
      <c r="E12" s="273">
        <f>SUM(E13+E21)</f>
        <v>266800000</v>
      </c>
      <c r="F12" s="273">
        <f>SUM(F13+F21)</f>
        <v>301862026.53000003</v>
      </c>
      <c r="G12" s="273">
        <f t="shared" si="2"/>
        <v>35062026.530000031</v>
      </c>
      <c r="H12" s="273">
        <f>SUM(H13+H21)</f>
        <v>3011469100</v>
      </c>
      <c r="I12" s="273">
        <f>SUM(I13+I21)</f>
        <v>3798418854.7799997</v>
      </c>
      <c r="J12" s="273">
        <f t="shared" si="3"/>
        <v>786949754.77999973</v>
      </c>
      <c r="K12" s="273">
        <f>SUM(K13+K21)</f>
        <v>217166700</v>
      </c>
      <c r="L12" s="273">
        <f>SUM(L13+L21)</f>
        <v>244924407.68000001</v>
      </c>
      <c r="M12" s="273">
        <f t="shared" si="4"/>
        <v>27757707.680000007</v>
      </c>
      <c r="N12" s="273">
        <f>SUM(N13+N21)</f>
        <v>400828800</v>
      </c>
      <c r="O12" s="273">
        <f>SUM(O13+O21)</f>
        <v>516288487.75</v>
      </c>
      <c r="P12" s="273">
        <f t="shared" si="5"/>
        <v>115459687.75</v>
      </c>
      <c r="Q12" s="128">
        <f>SUM(Q13+Q21)</f>
        <v>930908100</v>
      </c>
      <c r="R12" s="128">
        <f>SUM(R13+R21)</f>
        <v>976183683.16999996</v>
      </c>
      <c r="S12" s="128">
        <f t="shared" si="6"/>
        <v>45275583.169999957</v>
      </c>
      <c r="T12" s="273">
        <f>SUM(T13+T21)</f>
        <v>1034223100</v>
      </c>
      <c r="U12" s="273">
        <f>SUM(U13+U21)</f>
        <v>807538124.41000009</v>
      </c>
      <c r="V12" s="273">
        <f t="shared" ref="V12:Y12" si="20">SUM(V13+V21)</f>
        <v>-226684975.58999997</v>
      </c>
      <c r="W12" s="273">
        <f>SUM(W13+W21)</f>
        <v>192234800</v>
      </c>
      <c r="X12" s="273">
        <f>SUM(X13+X21)</f>
        <v>194875989.85000002</v>
      </c>
      <c r="Y12" s="273">
        <f t="shared" si="20"/>
        <v>2641189.8500000015</v>
      </c>
      <c r="Z12" s="273">
        <f>SUM(Z13+Z21)</f>
        <v>425642600</v>
      </c>
      <c r="AA12" s="273">
        <f>SUM(AA13+AA21)</f>
        <v>506292889.59999996</v>
      </c>
      <c r="AB12" s="273">
        <f t="shared" si="9"/>
        <v>80650289.599999964</v>
      </c>
      <c r="AC12" s="273">
        <f>SUM(AC13+AC21)</f>
        <v>3472884700</v>
      </c>
      <c r="AD12" s="273">
        <f>SUM(AD13+AD21)</f>
        <v>3220176547.0700002</v>
      </c>
      <c r="AE12" s="273">
        <f t="shared" si="10"/>
        <v>-252708152.92999983</v>
      </c>
      <c r="AF12" s="273">
        <f>SUM(AF13+AF21)</f>
        <v>2082410900</v>
      </c>
      <c r="AG12" s="273">
        <f>SUM(AG13+AG21)</f>
        <v>1665415127.95</v>
      </c>
      <c r="AH12" s="273">
        <f t="shared" si="11"/>
        <v>-416995772.04999995</v>
      </c>
      <c r="AI12" s="273">
        <f>SUM(AI13+AI21)</f>
        <v>666400000</v>
      </c>
      <c r="AJ12" s="273">
        <f>SUM(AJ13+AJ21)</f>
        <v>888222478.42999995</v>
      </c>
      <c r="AK12" s="273">
        <f t="shared" si="12"/>
        <v>221822478.42999995</v>
      </c>
      <c r="AL12" s="273">
        <f>SUM(AL13+AL21)</f>
        <v>13308557600</v>
      </c>
      <c r="AM12" s="273">
        <f>SUM(AM13+AM21)</f>
        <v>15277168158.870001</v>
      </c>
      <c r="AN12" s="273">
        <f t="shared" si="13"/>
        <v>1968610558.8700008</v>
      </c>
      <c r="AO12" s="273">
        <f>SUM(AO13+AO21)</f>
        <v>9805131200</v>
      </c>
      <c r="AP12" s="273">
        <f>SUM(AP13+AP21)</f>
        <v>9846298135.3799992</v>
      </c>
      <c r="AQ12" s="273">
        <f t="shared" si="14"/>
        <v>41166935.379999161</v>
      </c>
      <c r="AR12" s="273">
        <f>SUM(AR13+AR21)</f>
        <v>25362988600</v>
      </c>
      <c r="AS12" s="273">
        <f>SUM(AS13+AS21)</f>
        <v>5046569317.2200003</v>
      </c>
      <c r="AT12" s="273">
        <f t="shared" si="15"/>
        <v>-20316419282.779999</v>
      </c>
      <c r="AU12" s="274">
        <f t="shared" si="16"/>
        <v>61660085400</v>
      </c>
      <c r="AV12" s="274">
        <f t="shared" si="17"/>
        <v>43824991371.020004</v>
      </c>
      <c r="AW12" s="274">
        <f t="shared" si="18"/>
        <v>-17835094028.98</v>
      </c>
    </row>
    <row r="13" spans="1:49" s="275" customFormat="1" ht="19.5" customHeight="1">
      <c r="A13" s="276" t="s">
        <v>219</v>
      </c>
      <c r="B13" s="273">
        <f>SUM(B14:B20)</f>
        <v>482439200</v>
      </c>
      <c r="C13" s="273">
        <f>SUM(C14:C20)</f>
        <v>534757142.33000004</v>
      </c>
      <c r="D13" s="273">
        <f>SUM(C13-B13)</f>
        <v>52317942.330000043</v>
      </c>
      <c r="E13" s="273">
        <f>SUM(E14:E20)</f>
        <v>266800000</v>
      </c>
      <c r="F13" s="273">
        <f>SUM(F14:F20)</f>
        <v>301862026.53000003</v>
      </c>
      <c r="G13" s="273">
        <f t="shared" si="2"/>
        <v>35062026.530000031</v>
      </c>
      <c r="H13" s="273">
        <f>SUM(H14:H20)</f>
        <v>3011469100</v>
      </c>
      <c r="I13" s="273">
        <f>SUM(I14:I20)</f>
        <v>3798418854.7799997</v>
      </c>
      <c r="J13" s="273">
        <f t="shared" si="3"/>
        <v>786949754.77999973</v>
      </c>
      <c r="K13" s="273">
        <f>SUM(K14:K20)</f>
        <v>217166700</v>
      </c>
      <c r="L13" s="273">
        <f>SUM(L14:L20)</f>
        <v>244924407.68000001</v>
      </c>
      <c r="M13" s="273">
        <f>SUM(L13-K13)</f>
        <v>27757707.680000007</v>
      </c>
      <c r="N13" s="273">
        <f>SUM(N14:N20)</f>
        <v>400828800</v>
      </c>
      <c r="O13" s="273">
        <f>SUM(O14:O20)</f>
        <v>516288487.75</v>
      </c>
      <c r="P13" s="273">
        <f t="shared" si="5"/>
        <v>115459687.75</v>
      </c>
      <c r="Q13" s="128">
        <f>SUM(Q14:Q20)</f>
        <v>930908100</v>
      </c>
      <c r="R13" s="128">
        <f>SUM(R14:R20)</f>
        <v>976183683.16999996</v>
      </c>
      <c r="S13" s="128">
        <f t="shared" si="6"/>
        <v>45275583.169999957</v>
      </c>
      <c r="T13" s="273">
        <f>SUM(T14:T20)</f>
        <v>1034223100</v>
      </c>
      <c r="U13" s="273">
        <f>SUM(U14:U20)</f>
        <v>807538124.41000009</v>
      </c>
      <c r="V13" s="273">
        <f t="shared" ref="V13:Y13" si="21">SUM(V14:V20)</f>
        <v>-226684975.58999997</v>
      </c>
      <c r="W13" s="273">
        <f>SUM(W14:W20)</f>
        <v>192234800</v>
      </c>
      <c r="X13" s="273">
        <f>SUM(X14:X20)</f>
        <v>194875989.85000002</v>
      </c>
      <c r="Y13" s="273">
        <f t="shared" si="21"/>
        <v>2641189.8500000015</v>
      </c>
      <c r="Z13" s="273">
        <f>SUM(Z14:Z20)</f>
        <v>425642600</v>
      </c>
      <c r="AA13" s="273">
        <f>SUM(AA14:AA20)</f>
        <v>506292889.59999996</v>
      </c>
      <c r="AB13" s="273">
        <f t="shared" si="9"/>
        <v>80650289.599999964</v>
      </c>
      <c r="AC13" s="273">
        <f>SUM(AC14:AC20)</f>
        <v>3472884700</v>
      </c>
      <c r="AD13" s="273">
        <f>SUM(AD14:AD20)</f>
        <v>3220176547.0700002</v>
      </c>
      <c r="AE13" s="273">
        <f t="shared" si="10"/>
        <v>-252708152.92999983</v>
      </c>
      <c r="AF13" s="273">
        <f>SUM(AF14:AF20)</f>
        <v>2082410900</v>
      </c>
      <c r="AG13" s="273">
        <f>SUM(AG14:AG20)</f>
        <v>1665415127.95</v>
      </c>
      <c r="AH13" s="273">
        <f t="shared" si="11"/>
        <v>-416995772.04999995</v>
      </c>
      <c r="AI13" s="273">
        <f>SUM(AI14:AI20)</f>
        <v>666400000</v>
      </c>
      <c r="AJ13" s="273">
        <f>SUM(AJ14:AJ20)</f>
        <v>888222478.42999995</v>
      </c>
      <c r="AK13" s="273">
        <f t="shared" si="12"/>
        <v>221822478.42999995</v>
      </c>
      <c r="AL13" s="273">
        <f>SUM(AL14:AL20)</f>
        <v>13308557600</v>
      </c>
      <c r="AM13" s="273">
        <f>SUM(AM14:AM20)</f>
        <v>15277168158.870001</v>
      </c>
      <c r="AN13" s="273">
        <f t="shared" si="13"/>
        <v>1968610558.8700008</v>
      </c>
      <c r="AO13" s="273">
        <f>SUM(AO14:AO20)</f>
        <v>9805131200</v>
      </c>
      <c r="AP13" s="273">
        <f>SUM(AP14:AP20)</f>
        <v>9846298135.3799992</v>
      </c>
      <c r="AQ13" s="273">
        <f t="shared" si="14"/>
        <v>41166935.379999161</v>
      </c>
      <c r="AR13" s="273">
        <f>SUM(AR14:AR20)</f>
        <v>-1600000000</v>
      </c>
      <c r="AS13" s="273">
        <f>SUM(AS14:AS20)</f>
        <v>-1428640025.3199999</v>
      </c>
      <c r="AT13" s="273">
        <f t="shared" si="15"/>
        <v>171359974.68000007</v>
      </c>
      <c r="AU13" s="274">
        <f>SUM(B13+E13+H13+K13+N13+Q13+T13+W13+Z13+AC13+AF13+AI13+AL13+AO13+AR13)</f>
        <v>34697096800</v>
      </c>
      <c r="AV13" s="274">
        <f t="shared" si="17"/>
        <v>37349782028.480003</v>
      </c>
      <c r="AW13" s="274">
        <f t="shared" si="18"/>
        <v>2652685228.4800005</v>
      </c>
    </row>
    <row r="14" spans="1:49" ht="19.5" customHeight="1">
      <c r="A14" s="71" t="s">
        <v>220</v>
      </c>
      <c r="B14" s="391">
        <v>412772300</v>
      </c>
      <c r="C14" s="415">
        <v>370972098.48000002</v>
      </c>
      <c r="D14" s="126">
        <f t="shared" ref="D14:D48" si="22">SUM(C14-B14)</f>
        <v>-41800201.519999981</v>
      </c>
      <c r="E14" s="126">
        <v>241000000</v>
      </c>
      <c r="F14" s="126">
        <v>262342952.12</v>
      </c>
      <c r="G14" s="126">
        <f t="shared" si="2"/>
        <v>21342952.120000005</v>
      </c>
      <c r="H14" s="126">
        <v>2488069900</v>
      </c>
      <c r="I14" s="126">
        <v>3315497924.4000001</v>
      </c>
      <c r="J14" s="126">
        <f t="shared" si="3"/>
        <v>827428024.4000001</v>
      </c>
      <c r="K14" s="126">
        <v>185301700</v>
      </c>
      <c r="L14" s="126">
        <v>181860265.06</v>
      </c>
      <c r="M14" s="126">
        <f t="shared" ref="M14:M48" si="23">SUM(L14-K14)</f>
        <v>-3441434.9399999976</v>
      </c>
      <c r="N14" s="126">
        <v>352828800</v>
      </c>
      <c r="O14" s="126">
        <v>440703450.12</v>
      </c>
      <c r="P14" s="126">
        <f t="shared" si="5"/>
        <v>87874650.120000005</v>
      </c>
      <c r="Q14" s="226">
        <v>895733500</v>
      </c>
      <c r="R14" s="128">
        <v>909894945.49000001</v>
      </c>
      <c r="S14" s="128">
        <f t="shared" si="6"/>
        <v>14161445.49000001</v>
      </c>
      <c r="T14" s="128">
        <v>969610300</v>
      </c>
      <c r="U14" s="128">
        <v>736145942.22000003</v>
      </c>
      <c r="V14" s="126">
        <f t="shared" ref="V14:V48" si="24">SUM(U14-T14)</f>
        <v>-233464357.77999997</v>
      </c>
      <c r="W14" s="126">
        <v>149343500</v>
      </c>
      <c r="X14" s="126">
        <v>145542312.75</v>
      </c>
      <c r="Y14" s="126">
        <f t="shared" ref="Y14:Y48" si="25">SUM(X14-W14)</f>
        <v>-3801187.25</v>
      </c>
      <c r="Z14" s="129">
        <v>371561600</v>
      </c>
      <c r="AA14" s="126">
        <v>460321461.67000002</v>
      </c>
      <c r="AB14" s="126">
        <f t="shared" si="9"/>
        <v>88759861.670000017</v>
      </c>
      <c r="AC14" s="210">
        <v>3390744700</v>
      </c>
      <c r="AD14" s="126">
        <v>3104627881.7800002</v>
      </c>
      <c r="AE14" s="126">
        <f t="shared" si="10"/>
        <v>-286116818.21999979</v>
      </c>
      <c r="AF14" s="126">
        <v>2030610900</v>
      </c>
      <c r="AG14" s="126">
        <v>1600514241.9200001</v>
      </c>
      <c r="AH14" s="126">
        <f t="shared" si="11"/>
        <v>-430096658.07999992</v>
      </c>
      <c r="AI14" s="126">
        <v>640400000</v>
      </c>
      <c r="AJ14" s="126">
        <v>826890590.74000001</v>
      </c>
      <c r="AK14" s="126">
        <f t="shared" si="12"/>
        <v>186490590.74000001</v>
      </c>
      <c r="AL14" s="415">
        <v>11319864000</v>
      </c>
      <c r="AM14" s="415">
        <v>13236697363.700001</v>
      </c>
      <c r="AN14" s="126">
        <f t="shared" si="13"/>
        <v>1916833363.7000008</v>
      </c>
      <c r="AO14" s="130">
        <v>6705467200</v>
      </c>
      <c r="AP14" s="130">
        <v>6756126364.8400002</v>
      </c>
      <c r="AQ14" s="126">
        <f t="shared" si="14"/>
        <v>50659164.840000153</v>
      </c>
      <c r="AR14" s="390">
        <v>0</v>
      </c>
      <c r="AS14" s="391">
        <v>143278633.66999999</v>
      </c>
      <c r="AT14" s="129">
        <f t="shared" si="15"/>
        <v>143278633.66999999</v>
      </c>
      <c r="AU14" s="350">
        <f>SUM(B14+E14+H14+K14+N14+Q14+T14+W14+Z14+AC14+AF14+AI14+AL14+AO14+AR14)</f>
        <v>30153308400</v>
      </c>
      <c r="AV14" s="225">
        <f t="shared" si="17"/>
        <v>32491416428.959999</v>
      </c>
      <c r="AW14" s="225">
        <f t="shared" si="18"/>
        <v>2338108028.9600015</v>
      </c>
    </row>
    <row r="15" spans="1:49" ht="19.5" customHeight="1">
      <c r="A15" s="71" t="s">
        <v>156</v>
      </c>
      <c r="B15" s="126">
        <v>20400000</v>
      </c>
      <c r="C15" s="126">
        <v>42553920.530000001</v>
      </c>
      <c r="D15" s="126">
        <f t="shared" si="22"/>
        <v>22153920.530000001</v>
      </c>
      <c r="E15" s="126">
        <v>8000000</v>
      </c>
      <c r="F15" s="126">
        <v>6468891.5700000003</v>
      </c>
      <c r="G15" s="126">
        <f t="shared" si="2"/>
        <v>-1531108.4299999997</v>
      </c>
      <c r="H15" s="126">
        <v>9866400</v>
      </c>
      <c r="I15" s="126">
        <v>17042194.850000001</v>
      </c>
      <c r="J15" s="126">
        <f t="shared" si="3"/>
        <v>7175794.8500000015</v>
      </c>
      <c r="K15" s="126">
        <v>4000000</v>
      </c>
      <c r="L15" s="126">
        <v>9826352.1500000004</v>
      </c>
      <c r="M15" s="126">
        <f t="shared" si="23"/>
        <v>5826352.1500000004</v>
      </c>
      <c r="N15" s="126">
        <v>12000000</v>
      </c>
      <c r="O15" s="126">
        <v>21222726.920000002</v>
      </c>
      <c r="P15" s="126">
        <f t="shared" si="5"/>
        <v>9222726.9200000018</v>
      </c>
      <c r="Q15" s="128">
        <v>11300000</v>
      </c>
      <c r="R15" s="128">
        <v>14215258.369999999</v>
      </c>
      <c r="S15" s="128">
        <f t="shared" si="6"/>
        <v>2915258.3699999992</v>
      </c>
      <c r="T15" s="126">
        <v>8480000</v>
      </c>
      <c r="U15" s="126">
        <v>12328501.970000001</v>
      </c>
      <c r="V15" s="126">
        <f t="shared" si="24"/>
        <v>3848501.9700000007</v>
      </c>
      <c r="W15" s="126">
        <v>11989600</v>
      </c>
      <c r="X15" s="126">
        <v>12013087.109999999</v>
      </c>
      <c r="Y15" s="126">
        <f t="shared" si="25"/>
        <v>23487.109999999404</v>
      </c>
      <c r="Z15" s="129">
        <v>9531000</v>
      </c>
      <c r="AA15" s="126">
        <v>2407050.44</v>
      </c>
      <c r="AB15" s="126">
        <f t="shared" si="9"/>
        <v>-7123949.5600000005</v>
      </c>
      <c r="AC15" s="210">
        <v>8640000</v>
      </c>
      <c r="AD15" s="126">
        <v>9046532.1500000004</v>
      </c>
      <c r="AE15" s="126">
        <f t="shared" si="10"/>
        <v>406532.15000000037</v>
      </c>
      <c r="AF15" s="126">
        <v>8800000</v>
      </c>
      <c r="AG15" s="126">
        <v>13752694.58</v>
      </c>
      <c r="AH15" s="126">
        <f t="shared" si="11"/>
        <v>4952694.58</v>
      </c>
      <c r="AI15" s="126">
        <v>7100000</v>
      </c>
      <c r="AJ15" s="126">
        <v>7010374.9299999997</v>
      </c>
      <c r="AK15" s="126">
        <f t="shared" si="12"/>
        <v>-89625.070000000298</v>
      </c>
      <c r="AL15" s="415">
        <v>318328000</v>
      </c>
      <c r="AM15" s="415">
        <v>283675373.06999999</v>
      </c>
      <c r="AN15" s="126">
        <f t="shared" si="13"/>
        <v>-34652626.930000007</v>
      </c>
      <c r="AO15" s="130">
        <v>1856128000</v>
      </c>
      <c r="AP15" s="130">
        <v>1758223920.04</v>
      </c>
      <c r="AQ15" s="126">
        <f t="shared" si="14"/>
        <v>-97904079.960000038</v>
      </c>
      <c r="AR15" s="129"/>
      <c r="AS15" s="129"/>
      <c r="AT15" s="129">
        <f t="shared" si="15"/>
        <v>0</v>
      </c>
      <c r="AU15" s="350">
        <f t="shared" si="16"/>
        <v>2294563000</v>
      </c>
      <c r="AV15" s="225">
        <f t="shared" si="17"/>
        <v>2209786878.6799998</v>
      </c>
      <c r="AW15" s="225">
        <f t="shared" si="18"/>
        <v>-84776121.320000052</v>
      </c>
    </row>
    <row r="16" spans="1:49" ht="19.5" customHeight="1">
      <c r="A16" s="71" t="s">
        <v>157</v>
      </c>
      <c r="B16" s="126">
        <v>41100000</v>
      </c>
      <c r="C16" s="126">
        <v>31558745.350000001</v>
      </c>
      <c r="D16" s="126">
        <f t="shared" si="22"/>
        <v>-9541254.6499999985</v>
      </c>
      <c r="E16" s="126">
        <v>16200000</v>
      </c>
      <c r="F16" s="126">
        <v>9611361.1699999999</v>
      </c>
      <c r="G16" s="126">
        <f t="shared" si="2"/>
        <v>-6588638.8300000001</v>
      </c>
      <c r="H16" s="126">
        <v>56600000</v>
      </c>
      <c r="I16" s="126">
        <v>37309911.219999999</v>
      </c>
      <c r="J16" s="126">
        <f t="shared" si="3"/>
        <v>-19290088.780000001</v>
      </c>
      <c r="K16" s="126">
        <v>10000000</v>
      </c>
      <c r="L16" s="126">
        <v>15986420.130000001</v>
      </c>
      <c r="M16" s="126">
        <f t="shared" si="23"/>
        <v>5986420.1300000008</v>
      </c>
      <c r="N16" s="126">
        <v>32000000</v>
      </c>
      <c r="O16" s="126">
        <v>25163856.690000001</v>
      </c>
      <c r="P16" s="126">
        <f t="shared" si="5"/>
        <v>-6836143.3099999987</v>
      </c>
      <c r="Q16" s="128">
        <v>22874600</v>
      </c>
      <c r="R16" s="128">
        <v>21904803.649999999</v>
      </c>
      <c r="S16" s="128">
        <f t="shared" si="6"/>
        <v>-969796.35000000149</v>
      </c>
      <c r="T16" s="126">
        <v>32800000</v>
      </c>
      <c r="U16" s="126">
        <v>23909700.579999998</v>
      </c>
      <c r="V16" s="126">
        <f t="shared" si="24"/>
        <v>-8890299.4200000018</v>
      </c>
      <c r="W16" s="126">
        <v>29300000</v>
      </c>
      <c r="X16" s="126">
        <v>11899722.1</v>
      </c>
      <c r="Y16" s="126">
        <f t="shared" si="25"/>
        <v>-17400277.899999999</v>
      </c>
      <c r="Z16" s="129">
        <v>43650000</v>
      </c>
      <c r="AA16" s="126">
        <v>17979831.34</v>
      </c>
      <c r="AB16" s="126">
        <f t="shared" si="9"/>
        <v>-25670168.66</v>
      </c>
      <c r="AC16" s="210">
        <v>62500000</v>
      </c>
      <c r="AD16" s="126">
        <v>55449930.5</v>
      </c>
      <c r="AE16" s="126">
        <f t="shared" si="10"/>
        <v>-7050069.5</v>
      </c>
      <c r="AF16" s="126">
        <v>40000000</v>
      </c>
      <c r="AG16" s="126">
        <v>26125092.82</v>
      </c>
      <c r="AH16" s="126">
        <f t="shared" si="11"/>
        <v>-13874907.18</v>
      </c>
      <c r="AI16" s="126">
        <v>17900000</v>
      </c>
      <c r="AJ16" s="126">
        <v>14450964.109999999</v>
      </c>
      <c r="AK16" s="126">
        <f t="shared" si="12"/>
        <v>-3449035.8900000006</v>
      </c>
      <c r="AL16" s="415">
        <v>1214966400</v>
      </c>
      <c r="AM16" s="415">
        <v>802851004.28999996</v>
      </c>
      <c r="AN16" s="126">
        <f t="shared" si="13"/>
        <v>-412115395.71000004</v>
      </c>
      <c r="AO16" s="130">
        <v>785536000</v>
      </c>
      <c r="AP16" s="130">
        <v>550537020.62</v>
      </c>
      <c r="AQ16" s="126">
        <f t="shared" si="14"/>
        <v>-234998979.38</v>
      </c>
      <c r="AR16" s="129"/>
      <c r="AS16" s="129"/>
      <c r="AT16" s="129">
        <f t="shared" si="15"/>
        <v>0</v>
      </c>
      <c r="AU16" s="350">
        <f t="shared" si="16"/>
        <v>2405427000</v>
      </c>
      <c r="AV16" s="225">
        <f t="shared" si="17"/>
        <v>1644738364.5700002</v>
      </c>
      <c r="AW16" s="225">
        <f t="shared" si="18"/>
        <v>-760688635.43000007</v>
      </c>
    </row>
    <row r="17" spans="1:49" ht="19.5" customHeight="1">
      <c r="A17" s="71" t="s">
        <v>158</v>
      </c>
      <c r="B17" s="126">
        <v>0</v>
      </c>
      <c r="C17" s="126">
        <v>77579397.969999999</v>
      </c>
      <c r="D17" s="126">
        <f t="shared" si="22"/>
        <v>77579397.969999999</v>
      </c>
      <c r="E17" s="126">
        <v>0</v>
      </c>
      <c r="F17" s="126">
        <v>23438821.670000002</v>
      </c>
      <c r="G17" s="126">
        <f t="shared" si="2"/>
        <v>23438821.670000002</v>
      </c>
      <c r="H17" s="126">
        <v>453332800</v>
      </c>
      <c r="I17" s="126">
        <v>425530790.31</v>
      </c>
      <c r="J17" s="126">
        <f t="shared" si="3"/>
        <v>-27802009.689999998</v>
      </c>
      <c r="K17" s="126">
        <v>16865000</v>
      </c>
      <c r="L17" s="126">
        <v>34031370.340000004</v>
      </c>
      <c r="M17" s="126">
        <f t="shared" si="23"/>
        <v>17166370.340000004</v>
      </c>
      <c r="N17" s="126">
        <v>0</v>
      </c>
      <c r="O17" s="126">
        <v>23927893.059999999</v>
      </c>
      <c r="P17" s="126">
        <f t="shared" si="5"/>
        <v>23927893.059999999</v>
      </c>
      <c r="Q17" s="128">
        <v>0</v>
      </c>
      <c r="R17" s="128">
        <v>25298035.66</v>
      </c>
      <c r="S17" s="128">
        <f t="shared" si="6"/>
        <v>25298035.66</v>
      </c>
      <c r="T17" s="126">
        <v>20000000</v>
      </c>
      <c r="U17" s="126">
        <v>33078379.640000001</v>
      </c>
      <c r="V17" s="126">
        <f t="shared" si="24"/>
        <v>13078379.640000001</v>
      </c>
      <c r="W17" s="126">
        <v>0</v>
      </c>
      <c r="X17" s="126">
        <v>24470867.890000001</v>
      </c>
      <c r="Y17" s="126">
        <f t="shared" si="25"/>
        <v>24470867.890000001</v>
      </c>
      <c r="Z17" s="129">
        <v>0</v>
      </c>
      <c r="AA17" s="126">
        <v>25132546.149999999</v>
      </c>
      <c r="AB17" s="126">
        <f t="shared" si="9"/>
        <v>25132546.149999999</v>
      </c>
      <c r="AC17" s="126">
        <v>8000000</v>
      </c>
      <c r="AD17" s="126">
        <v>46896802.640000001</v>
      </c>
      <c r="AE17" s="126">
        <f t="shared" si="10"/>
        <v>38896802.640000001</v>
      </c>
      <c r="AF17" s="126">
        <v>0</v>
      </c>
      <c r="AG17" s="126">
        <v>24887498.629999999</v>
      </c>
      <c r="AH17" s="126">
        <f t="shared" si="11"/>
        <v>24887498.629999999</v>
      </c>
      <c r="AI17" s="126">
        <v>0</v>
      </c>
      <c r="AJ17" s="126">
        <v>37848548.649999999</v>
      </c>
      <c r="AK17" s="126">
        <f t="shared" si="12"/>
        <v>37848548.649999999</v>
      </c>
      <c r="AL17" s="415">
        <v>46666400</v>
      </c>
      <c r="AM17" s="415">
        <v>639772638.80999994</v>
      </c>
      <c r="AN17" s="126">
        <f t="shared" si="13"/>
        <v>593106238.80999994</v>
      </c>
      <c r="AO17" s="130">
        <v>68000000</v>
      </c>
      <c r="AP17" s="130">
        <v>414304405.88</v>
      </c>
      <c r="AQ17" s="126">
        <f t="shared" si="14"/>
        <v>346304405.88</v>
      </c>
      <c r="AR17" s="129"/>
      <c r="AS17" s="129"/>
      <c r="AT17" s="129">
        <f t="shared" si="15"/>
        <v>0</v>
      </c>
      <c r="AU17" s="350">
        <f t="shared" si="16"/>
        <v>612864200</v>
      </c>
      <c r="AV17" s="225">
        <f t="shared" si="17"/>
        <v>1856197997.2999997</v>
      </c>
      <c r="AW17" s="225">
        <f t="shared" si="18"/>
        <v>1243333797.3</v>
      </c>
    </row>
    <row r="18" spans="1:49" ht="19.5" customHeight="1">
      <c r="A18" s="71" t="s">
        <v>159</v>
      </c>
      <c r="B18" s="126">
        <v>8166900</v>
      </c>
      <c r="C18" s="126">
        <v>12092980</v>
      </c>
      <c r="D18" s="126">
        <f t="shared" si="22"/>
        <v>3926080</v>
      </c>
      <c r="E18" s="126">
        <v>1600000</v>
      </c>
      <c r="F18" s="126">
        <v>0</v>
      </c>
      <c r="G18" s="126">
        <f t="shared" si="2"/>
        <v>-1600000</v>
      </c>
      <c r="H18" s="126">
        <v>3600000</v>
      </c>
      <c r="I18" s="126">
        <v>3038034</v>
      </c>
      <c r="J18" s="126">
        <f t="shared" si="3"/>
        <v>-561966</v>
      </c>
      <c r="K18" s="126">
        <v>1000000</v>
      </c>
      <c r="L18" s="126">
        <v>3220000</v>
      </c>
      <c r="M18" s="126">
        <f t="shared" si="23"/>
        <v>2220000</v>
      </c>
      <c r="N18" s="126">
        <v>4000000</v>
      </c>
      <c r="O18" s="126">
        <v>5270560.96</v>
      </c>
      <c r="P18" s="126">
        <f t="shared" si="5"/>
        <v>1270560.96</v>
      </c>
      <c r="Q18" s="128">
        <v>1000000</v>
      </c>
      <c r="R18" s="128">
        <v>4870640</v>
      </c>
      <c r="S18" s="128">
        <f t="shared" si="6"/>
        <v>3870640</v>
      </c>
      <c r="T18" s="126">
        <v>3332800</v>
      </c>
      <c r="U18" s="126">
        <v>2075600</v>
      </c>
      <c r="V18" s="126">
        <f t="shared" si="24"/>
        <v>-1257200</v>
      </c>
      <c r="W18" s="126">
        <v>1601700</v>
      </c>
      <c r="X18" s="126">
        <v>950000</v>
      </c>
      <c r="Y18" s="126">
        <f t="shared" si="25"/>
        <v>-651700</v>
      </c>
      <c r="Z18" s="129">
        <v>900000</v>
      </c>
      <c r="AA18" s="126">
        <v>452000</v>
      </c>
      <c r="AB18" s="126">
        <f t="shared" si="9"/>
        <v>-448000</v>
      </c>
      <c r="AC18" s="126">
        <v>3000000</v>
      </c>
      <c r="AD18" s="133">
        <v>4155400</v>
      </c>
      <c r="AE18" s="126">
        <f t="shared" si="10"/>
        <v>1155400</v>
      </c>
      <c r="AF18" s="126">
        <v>3000000</v>
      </c>
      <c r="AG18" s="126">
        <v>135600</v>
      </c>
      <c r="AH18" s="126">
        <f t="shared" si="11"/>
        <v>-2864400</v>
      </c>
      <c r="AI18" s="126">
        <v>1000000</v>
      </c>
      <c r="AJ18" s="126">
        <v>2022000</v>
      </c>
      <c r="AK18" s="126">
        <f t="shared" si="12"/>
        <v>1022000</v>
      </c>
      <c r="AL18" s="126">
        <v>408732800</v>
      </c>
      <c r="AM18" s="126">
        <v>314171779</v>
      </c>
      <c r="AN18" s="126">
        <f t="shared" si="13"/>
        <v>-94561021</v>
      </c>
      <c r="AO18" s="130">
        <v>390000000</v>
      </c>
      <c r="AP18" s="130">
        <v>367106424</v>
      </c>
      <c r="AQ18" s="126">
        <f t="shared" si="14"/>
        <v>-22893576</v>
      </c>
      <c r="AR18" s="129"/>
      <c r="AS18" s="129"/>
      <c r="AT18" s="129">
        <f t="shared" si="15"/>
        <v>0</v>
      </c>
      <c r="AU18" s="350">
        <f t="shared" si="16"/>
        <v>830934200</v>
      </c>
      <c r="AV18" s="225">
        <f t="shared" si="17"/>
        <v>719561017.96000004</v>
      </c>
      <c r="AW18" s="225">
        <f t="shared" si="18"/>
        <v>-111373182.03999999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8"/>
      <c r="R19" s="128"/>
      <c r="S19" s="128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27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25">
        <f t="shared" si="16"/>
        <v>0</v>
      </c>
      <c r="AV19" s="225">
        <f t="shared" si="17"/>
        <v>0</v>
      </c>
      <c r="AW19" s="225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8"/>
      <c r="R20" s="128"/>
      <c r="S20" s="128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27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-1600000000</v>
      </c>
      <c r="AS20" s="129">
        <v>-1571918658.99</v>
      </c>
      <c r="AT20" s="129">
        <f t="shared" si="15"/>
        <v>28081341.00999999</v>
      </c>
      <c r="AU20" s="225">
        <f t="shared" si="16"/>
        <v>-1600000000</v>
      </c>
      <c r="AV20" s="225">
        <f t="shared" si="17"/>
        <v>-1571918658.99</v>
      </c>
      <c r="AW20" s="225">
        <f t="shared" si="18"/>
        <v>28081341.00999999</v>
      </c>
    </row>
    <row r="21" spans="1:49" s="275" customFormat="1" ht="19.5" customHeight="1">
      <c r="A21" s="276" t="s">
        <v>223</v>
      </c>
      <c r="B21" s="273">
        <f>SUM(B22)</f>
        <v>0</v>
      </c>
      <c r="C21" s="273">
        <f>SUM(C22)</f>
        <v>0</v>
      </c>
      <c r="D21" s="273">
        <f t="shared" si="22"/>
        <v>0</v>
      </c>
      <c r="E21" s="273">
        <f>SUM(E22)</f>
        <v>0</v>
      </c>
      <c r="F21" s="273">
        <f>SUM(F22)</f>
        <v>0</v>
      </c>
      <c r="G21" s="273">
        <f t="shared" si="2"/>
        <v>0</v>
      </c>
      <c r="H21" s="273"/>
      <c r="I21" s="273"/>
      <c r="J21" s="273">
        <f t="shared" si="3"/>
        <v>0</v>
      </c>
      <c r="K21" s="273">
        <f>SUM(K22)</f>
        <v>0</v>
      </c>
      <c r="L21" s="273">
        <f>SUM(L22)</f>
        <v>0</v>
      </c>
      <c r="M21" s="273">
        <f t="shared" si="23"/>
        <v>0</v>
      </c>
      <c r="N21" s="273">
        <f>SUM(N22)</f>
        <v>0</v>
      </c>
      <c r="O21" s="273">
        <f>SUM(O22)</f>
        <v>0</v>
      </c>
      <c r="P21" s="273">
        <f t="shared" si="5"/>
        <v>0</v>
      </c>
      <c r="Q21" s="128"/>
      <c r="R21" s="128"/>
      <c r="S21" s="128">
        <f t="shared" si="6"/>
        <v>0</v>
      </c>
      <c r="T21" s="273">
        <f>SUM(T22)</f>
        <v>0</v>
      </c>
      <c r="U21" s="273">
        <f>SUM(U22)</f>
        <v>0</v>
      </c>
      <c r="V21" s="273">
        <f t="shared" si="24"/>
        <v>0</v>
      </c>
      <c r="W21" s="273">
        <f>SUM(W22)</f>
        <v>0</v>
      </c>
      <c r="X21" s="273">
        <f>SUM(X22)</f>
        <v>0</v>
      </c>
      <c r="Y21" s="273">
        <f t="shared" si="25"/>
        <v>0</v>
      </c>
      <c r="Z21" s="273">
        <f>SUM(Z22)</f>
        <v>0</v>
      </c>
      <c r="AA21" s="273">
        <f>SUM(AA22)</f>
        <v>0</v>
      </c>
      <c r="AB21" s="273">
        <f t="shared" si="9"/>
        <v>0</v>
      </c>
      <c r="AC21" s="273">
        <f>SUM(AC22)</f>
        <v>0</v>
      </c>
      <c r="AD21" s="277">
        <f t="shared" ref="AD21" si="26">SUM(AD22)</f>
        <v>0</v>
      </c>
      <c r="AE21" s="273">
        <f t="shared" si="10"/>
        <v>0</v>
      </c>
      <c r="AF21" s="273">
        <f t="shared" ref="AF21:AG21" si="27">SUM(AF22)</f>
        <v>0</v>
      </c>
      <c r="AG21" s="273">
        <f t="shared" si="27"/>
        <v>0</v>
      </c>
      <c r="AH21" s="273">
        <f t="shared" si="11"/>
        <v>0</v>
      </c>
      <c r="AI21" s="273">
        <f>SUM(AI22)</f>
        <v>0</v>
      </c>
      <c r="AJ21" s="273">
        <f>SUM(AJ22)</f>
        <v>0</v>
      </c>
      <c r="AK21" s="273">
        <f t="shared" si="12"/>
        <v>0</v>
      </c>
      <c r="AL21" s="273">
        <f t="shared" ref="AL21:AP21" si="28">SUM(AL22)</f>
        <v>0</v>
      </c>
      <c r="AM21" s="273">
        <f t="shared" si="28"/>
        <v>0</v>
      </c>
      <c r="AN21" s="273">
        <f t="shared" si="13"/>
        <v>0</v>
      </c>
      <c r="AO21" s="273">
        <f t="shared" si="28"/>
        <v>0</v>
      </c>
      <c r="AP21" s="298">
        <f t="shared" si="28"/>
        <v>0</v>
      </c>
      <c r="AQ21" s="273">
        <f t="shared" si="14"/>
        <v>0</v>
      </c>
      <c r="AR21" s="273">
        <f t="shared" ref="AR21:AS21" si="29">SUM(AR22)</f>
        <v>26962988600</v>
      </c>
      <c r="AS21" s="273">
        <f t="shared" si="29"/>
        <v>6475209342.54</v>
      </c>
      <c r="AT21" s="273">
        <f t="shared" si="15"/>
        <v>-20487779257.459999</v>
      </c>
      <c r="AU21" s="274">
        <f t="shared" si="16"/>
        <v>26962988600</v>
      </c>
      <c r="AV21" s="274">
        <f t="shared" si="17"/>
        <v>6475209342.54</v>
      </c>
      <c r="AW21" s="274">
        <f t="shared" si="18"/>
        <v>-20487779257.459999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8"/>
      <c r="R22" s="128"/>
      <c r="S22" s="128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27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393">
        <v>26962988600</v>
      </c>
      <c r="AS22" s="393">
        <v>6475209342.54</v>
      </c>
      <c r="AT22" s="129">
        <f t="shared" si="15"/>
        <v>-20487779257.459999</v>
      </c>
      <c r="AU22" s="225">
        <f t="shared" si="16"/>
        <v>26962988600</v>
      </c>
      <c r="AV22" s="225">
        <f t="shared" si="17"/>
        <v>6475209342.54</v>
      </c>
      <c r="AW22" s="225">
        <f t="shared" si="18"/>
        <v>-20487779257.459999</v>
      </c>
    </row>
    <row r="23" spans="1:49" s="275" customFormat="1" ht="19.5" customHeight="1">
      <c r="A23" s="276" t="s">
        <v>224</v>
      </c>
      <c r="B23" s="273">
        <f>SUM(B24:B27)</f>
        <v>39383300</v>
      </c>
      <c r="C23" s="273">
        <f>SUM(C24:C27)</f>
        <v>95755299.439999998</v>
      </c>
      <c r="D23" s="273">
        <f t="shared" si="22"/>
        <v>56371999.439999998</v>
      </c>
      <c r="E23" s="273">
        <f>SUM(E24:E27)</f>
        <v>2260000</v>
      </c>
      <c r="F23" s="273">
        <f>SUM(F24:F27)</f>
        <v>6233992</v>
      </c>
      <c r="G23" s="273">
        <f t="shared" si="2"/>
        <v>3973992</v>
      </c>
      <c r="H23" s="273">
        <f>SUM(H24:H27)</f>
        <v>1201220000</v>
      </c>
      <c r="I23" s="273">
        <f>SUM(I24:I27)</f>
        <v>5908563052.7799997</v>
      </c>
      <c r="J23" s="273">
        <f t="shared" si="3"/>
        <v>4707343052.7799997</v>
      </c>
      <c r="K23" s="273">
        <f>SUM(K24:K27)</f>
        <v>3210000</v>
      </c>
      <c r="L23" s="273">
        <f>SUM(L24:L27)</f>
        <v>7413455.2800000003</v>
      </c>
      <c r="M23" s="273">
        <f t="shared" si="23"/>
        <v>4203455.28</v>
      </c>
      <c r="N23" s="273">
        <f>SUM(N24:N27)</f>
        <v>14406400</v>
      </c>
      <c r="O23" s="273">
        <f>SUM(O24:O27)</f>
        <v>29380853.25</v>
      </c>
      <c r="P23" s="273">
        <f t="shared" si="5"/>
        <v>14974453.25</v>
      </c>
      <c r="Q23" s="128">
        <f>SUM(Q24:Q27)</f>
        <v>13000000</v>
      </c>
      <c r="R23" s="128">
        <f>SUM(R24:R27)</f>
        <v>23647017.059999999</v>
      </c>
      <c r="S23" s="128">
        <f t="shared" si="6"/>
        <v>10647017.059999999</v>
      </c>
      <c r="T23" s="273">
        <f>SUM(T24:T27)</f>
        <v>235340000</v>
      </c>
      <c r="U23" s="273">
        <f t="shared" ref="U23:Y23" si="30">SUM(U24:U27)</f>
        <v>156819121.41</v>
      </c>
      <c r="V23" s="273">
        <f t="shared" si="30"/>
        <v>-78520878.590000004</v>
      </c>
      <c r="W23" s="273">
        <f t="shared" si="30"/>
        <v>2090000</v>
      </c>
      <c r="X23" s="273">
        <f t="shared" si="30"/>
        <v>46749890.75</v>
      </c>
      <c r="Y23" s="273">
        <f t="shared" si="30"/>
        <v>44659890.75</v>
      </c>
      <c r="Z23" s="273">
        <f>SUM(Z24:Z27)</f>
        <v>4385000</v>
      </c>
      <c r="AA23" s="273">
        <f>SUM(AA24:AA27)</f>
        <v>8200438.2599999998</v>
      </c>
      <c r="AB23" s="273">
        <f t="shared" si="9"/>
        <v>3815438.26</v>
      </c>
      <c r="AC23" s="273">
        <f>SUM(AC24:AC27)</f>
        <v>12326000</v>
      </c>
      <c r="AD23" s="277">
        <f t="shared" ref="AD23" si="31">SUM(AD24:AD27)</f>
        <v>5414478</v>
      </c>
      <c r="AE23" s="273">
        <f t="shared" si="10"/>
        <v>-6911522</v>
      </c>
      <c r="AF23" s="273">
        <f>SUM(AF24:AF27)</f>
        <v>7600000</v>
      </c>
      <c r="AG23" s="273">
        <f>SUM(AG24:AG27)</f>
        <v>15125106</v>
      </c>
      <c r="AH23" s="273">
        <f t="shared" si="11"/>
        <v>7525106</v>
      </c>
      <c r="AI23" s="273">
        <f>SUM(AI24:AI27)</f>
        <v>25270000</v>
      </c>
      <c r="AJ23" s="273">
        <f>SUM(AJ24:AJ27)</f>
        <v>50300175.240000002</v>
      </c>
      <c r="AK23" s="273">
        <f t="shared" si="12"/>
        <v>25030175.240000002</v>
      </c>
      <c r="AL23" s="273">
        <f t="shared" ref="AL23:AP23" si="32">SUM(AL24:AL27)</f>
        <v>821132800</v>
      </c>
      <c r="AM23" s="273">
        <f t="shared" si="32"/>
        <v>619332771.34000003</v>
      </c>
      <c r="AN23" s="273">
        <f t="shared" si="13"/>
        <v>-201800028.65999997</v>
      </c>
      <c r="AO23" s="273">
        <f>SUM(AO24:AO27)</f>
        <v>487736000</v>
      </c>
      <c r="AP23" s="298">
        <f t="shared" si="32"/>
        <v>468406329.81999999</v>
      </c>
      <c r="AQ23" s="273">
        <f t="shared" si="14"/>
        <v>-19329670.180000007</v>
      </c>
      <c r="AR23" s="273">
        <f t="shared" ref="AR23:AS23" si="33">SUM(AR24:AR27)</f>
        <v>1176000000</v>
      </c>
      <c r="AS23" s="273">
        <f t="shared" si="33"/>
        <v>1372597377.53</v>
      </c>
      <c r="AT23" s="273">
        <f t="shared" si="15"/>
        <v>196597377.52999997</v>
      </c>
      <c r="AU23" s="274">
        <f t="shared" si="16"/>
        <v>4045359500</v>
      </c>
      <c r="AV23" s="274">
        <f t="shared" si="17"/>
        <v>8813939358.1599998</v>
      </c>
      <c r="AW23" s="274">
        <f t="shared" si="18"/>
        <v>4768579858.1599989</v>
      </c>
    </row>
    <row r="24" spans="1:49" ht="19.5" customHeight="1">
      <c r="A24" s="71" t="s">
        <v>225</v>
      </c>
      <c r="B24" s="126">
        <v>28623300</v>
      </c>
      <c r="C24" s="126">
        <v>68623669.439999998</v>
      </c>
      <c r="D24" s="126">
        <f t="shared" si="22"/>
        <v>40000369.439999998</v>
      </c>
      <c r="E24" s="126">
        <v>1400000</v>
      </c>
      <c r="F24" s="126">
        <v>1254792</v>
      </c>
      <c r="G24" s="126">
        <f t="shared" si="2"/>
        <v>-145208</v>
      </c>
      <c r="H24" s="126">
        <v>1200000000</v>
      </c>
      <c r="I24" s="126">
        <v>5905691302.7799997</v>
      </c>
      <c r="J24" s="126">
        <f t="shared" si="3"/>
        <v>4705691302.7799997</v>
      </c>
      <c r="K24" s="126">
        <v>2550000</v>
      </c>
      <c r="L24" s="126">
        <v>1854555.28</v>
      </c>
      <c r="M24" s="126">
        <f t="shared" si="23"/>
        <v>-695444.72</v>
      </c>
      <c r="N24" s="126">
        <v>13200000</v>
      </c>
      <c r="O24" s="126">
        <v>21590553.25</v>
      </c>
      <c r="P24" s="126">
        <f t="shared" si="5"/>
        <v>8390553.25</v>
      </c>
      <c r="Q24" s="128">
        <v>1000000</v>
      </c>
      <c r="R24" s="128">
        <v>603717.06000000006</v>
      </c>
      <c r="S24" s="128">
        <f t="shared" si="6"/>
        <v>-396282.93999999994</v>
      </c>
      <c r="T24" s="128">
        <v>126800000</v>
      </c>
      <c r="U24" s="128">
        <v>143573921.41</v>
      </c>
      <c r="V24" s="126">
        <f t="shared" si="24"/>
        <v>16773921.409999996</v>
      </c>
      <c r="W24" s="126">
        <v>1100000</v>
      </c>
      <c r="X24" s="126">
        <v>581090.75</v>
      </c>
      <c r="Y24" s="126">
        <f t="shared" si="25"/>
        <v>-518909.25</v>
      </c>
      <c r="Z24" s="129">
        <v>2645000</v>
      </c>
      <c r="AA24" s="126">
        <v>2653438.2599999998</v>
      </c>
      <c r="AB24" s="126">
        <f t="shared" si="9"/>
        <v>8438.2599999997765</v>
      </c>
      <c r="AC24" s="126">
        <v>3720000</v>
      </c>
      <c r="AD24" s="126">
        <v>3916878</v>
      </c>
      <c r="AE24" s="126">
        <f t="shared" si="10"/>
        <v>196878</v>
      </c>
      <c r="AF24" s="126">
        <v>7000000</v>
      </c>
      <c r="AG24" s="126">
        <v>11920306</v>
      </c>
      <c r="AH24" s="126">
        <f t="shared" si="11"/>
        <v>4920306</v>
      </c>
      <c r="AI24" s="126">
        <v>2800000</v>
      </c>
      <c r="AJ24" s="126">
        <v>16329575.24</v>
      </c>
      <c r="AK24" s="126">
        <f t="shared" si="12"/>
        <v>13529575.24</v>
      </c>
      <c r="AL24" s="126">
        <v>807732800</v>
      </c>
      <c r="AM24" s="126">
        <v>605461371.34000003</v>
      </c>
      <c r="AN24" s="126">
        <f t="shared" si="13"/>
        <v>-202271428.65999997</v>
      </c>
      <c r="AO24" s="130">
        <v>480000000</v>
      </c>
      <c r="AP24" s="130">
        <v>458740529.81999999</v>
      </c>
      <c r="AQ24" s="126">
        <f t="shared" si="14"/>
        <v>-21259470.180000007</v>
      </c>
      <c r="AR24" s="390">
        <v>0</v>
      </c>
      <c r="AS24" s="391">
        <v>21647118.510000002</v>
      </c>
      <c r="AT24" s="129">
        <f t="shared" si="15"/>
        <v>21647118.510000002</v>
      </c>
      <c r="AU24" s="350">
        <f t="shared" si="16"/>
        <v>2678571100</v>
      </c>
      <c r="AV24" s="225">
        <f t="shared" si="17"/>
        <v>7264442819.1399994</v>
      </c>
      <c r="AW24" s="225">
        <f t="shared" si="18"/>
        <v>4585871719.1399994</v>
      </c>
    </row>
    <row r="25" spans="1:49" ht="19.5" customHeight="1">
      <c r="A25" s="71" t="s">
        <v>160</v>
      </c>
      <c r="B25" s="126">
        <v>760000</v>
      </c>
      <c r="C25" s="126">
        <v>420000</v>
      </c>
      <c r="D25" s="126">
        <f t="shared" si="22"/>
        <v>-340000</v>
      </c>
      <c r="E25" s="126">
        <v>860000</v>
      </c>
      <c r="F25" s="126">
        <v>510000</v>
      </c>
      <c r="G25" s="126">
        <f t="shared" si="2"/>
        <v>-350000</v>
      </c>
      <c r="H25" s="126">
        <v>1220000</v>
      </c>
      <c r="I25" s="126">
        <v>1140000</v>
      </c>
      <c r="J25" s="126">
        <f t="shared" si="3"/>
        <v>-80000</v>
      </c>
      <c r="K25" s="126">
        <v>660000</v>
      </c>
      <c r="L25" s="126">
        <v>510000</v>
      </c>
      <c r="M25" s="126">
        <f t="shared" si="23"/>
        <v>-150000</v>
      </c>
      <c r="N25" s="126">
        <v>1206400</v>
      </c>
      <c r="O25" s="126">
        <v>540000</v>
      </c>
      <c r="P25" s="126">
        <f t="shared" si="5"/>
        <v>-666400</v>
      </c>
      <c r="Q25" s="128">
        <v>0</v>
      </c>
      <c r="R25" s="128">
        <v>900000</v>
      </c>
      <c r="S25" s="128">
        <f t="shared" si="6"/>
        <v>900000</v>
      </c>
      <c r="T25" s="128">
        <v>540000</v>
      </c>
      <c r="U25" s="128">
        <v>510000</v>
      </c>
      <c r="V25" s="126">
        <f t="shared" si="24"/>
        <v>-30000</v>
      </c>
      <c r="W25" s="126">
        <v>990000</v>
      </c>
      <c r="X25" s="126">
        <v>600000</v>
      </c>
      <c r="Y25" s="126">
        <f t="shared" si="25"/>
        <v>-390000</v>
      </c>
      <c r="Z25" s="129">
        <v>1740000</v>
      </c>
      <c r="AA25" s="126">
        <v>1290000</v>
      </c>
      <c r="AB25" s="126">
        <f t="shared" si="9"/>
        <v>-450000</v>
      </c>
      <c r="AC25" s="126">
        <v>3980000</v>
      </c>
      <c r="AD25" s="126">
        <v>1350000</v>
      </c>
      <c r="AE25" s="126">
        <f t="shared" si="10"/>
        <v>-2630000</v>
      </c>
      <c r="AF25" s="126">
        <v>600000</v>
      </c>
      <c r="AG25" s="126">
        <v>750000</v>
      </c>
      <c r="AH25" s="126">
        <f t="shared" si="11"/>
        <v>150000</v>
      </c>
      <c r="AI25" s="126">
        <v>1270000</v>
      </c>
      <c r="AJ25" s="126">
        <v>1440000</v>
      </c>
      <c r="AK25" s="126">
        <f t="shared" si="12"/>
        <v>170000</v>
      </c>
      <c r="AL25" s="126">
        <v>900000</v>
      </c>
      <c r="AM25" s="126">
        <v>1680000</v>
      </c>
      <c r="AN25" s="126">
        <f t="shared" si="13"/>
        <v>780000</v>
      </c>
      <c r="AO25" s="130">
        <v>2736000</v>
      </c>
      <c r="AP25" s="130">
        <v>2505000</v>
      </c>
      <c r="AQ25" s="126">
        <f t="shared" si="14"/>
        <v>-231000</v>
      </c>
      <c r="AR25" s="129"/>
      <c r="AS25" s="129"/>
      <c r="AT25" s="129">
        <f t="shared" si="15"/>
        <v>0</v>
      </c>
      <c r="AU25" s="350">
        <f t="shared" si="16"/>
        <v>17462400</v>
      </c>
      <c r="AV25" s="225">
        <f t="shared" si="17"/>
        <v>14145000</v>
      </c>
      <c r="AW25" s="225">
        <f t="shared" si="18"/>
        <v>-3317400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>
        <v>0</v>
      </c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8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26"/>
      <c r="AQ26" s="126">
        <f t="shared" si="14"/>
        <v>0</v>
      </c>
      <c r="AR26" s="391">
        <v>1176000000</v>
      </c>
      <c r="AS26" s="391">
        <v>1350950259.02</v>
      </c>
      <c r="AT26" s="129">
        <f t="shared" si="15"/>
        <v>174950259.01999998</v>
      </c>
      <c r="AU26" s="350">
        <f t="shared" si="16"/>
        <v>1176000000</v>
      </c>
      <c r="AV26" s="225">
        <f t="shared" si="17"/>
        <v>1350950259.02</v>
      </c>
      <c r="AW26" s="225">
        <f t="shared" ref="AW26:AW27" si="34">SUM(D26+G26+J26+M26+P26+S26+V26+Y26+AB26+AE26+AH26+AK26+AN26+AQ26+AT26)</f>
        <v>174950259.01999998</v>
      </c>
    </row>
    <row r="27" spans="1:49" ht="19.5" customHeight="1">
      <c r="A27" s="71" t="s">
        <v>227</v>
      </c>
      <c r="B27" s="126">
        <v>10000000</v>
      </c>
      <c r="C27" s="126">
        <v>26711630</v>
      </c>
      <c r="D27" s="126">
        <f t="shared" si="22"/>
        <v>16711630</v>
      </c>
      <c r="E27" s="126">
        <v>0</v>
      </c>
      <c r="F27" s="126">
        <v>4469200</v>
      </c>
      <c r="G27" s="126">
        <f t="shared" si="2"/>
        <v>4469200</v>
      </c>
      <c r="H27" s="126"/>
      <c r="I27" s="126">
        <v>1731750</v>
      </c>
      <c r="J27" s="126">
        <f t="shared" si="3"/>
        <v>1731750</v>
      </c>
      <c r="K27" s="126">
        <v>0</v>
      </c>
      <c r="L27" s="126">
        <v>5048900</v>
      </c>
      <c r="M27" s="126">
        <f t="shared" si="23"/>
        <v>5048900</v>
      </c>
      <c r="N27" s="126">
        <v>0</v>
      </c>
      <c r="O27" s="126">
        <v>7250300</v>
      </c>
      <c r="P27" s="126">
        <f t="shared" si="5"/>
        <v>7250300</v>
      </c>
      <c r="Q27" s="128">
        <v>12000000</v>
      </c>
      <c r="R27" s="128">
        <v>22143300</v>
      </c>
      <c r="S27" s="128">
        <f t="shared" si="6"/>
        <v>10143300</v>
      </c>
      <c r="T27" s="126">
        <v>108000000</v>
      </c>
      <c r="U27" s="126">
        <v>12735200</v>
      </c>
      <c r="V27" s="126">
        <f t="shared" si="24"/>
        <v>-95264800</v>
      </c>
      <c r="W27" s="126">
        <v>0</v>
      </c>
      <c r="X27" s="126">
        <v>45568800</v>
      </c>
      <c r="Y27" s="126">
        <f t="shared" si="25"/>
        <v>45568800</v>
      </c>
      <c r="Z27" s="126">
        <v>0</v>
      </c>
      <c r="AA27" s="126">
        <v>4257000</v>
      </c>
      <c r="AB27" s="126">
        <f t="shared" si="9"/>
        <v>4257000</v>
      </c>
      <c r="AC27" s="126">
        <v>4626000</v>
      </c>
      <c r="AD27" s="126">
        <v>147600</v>
      </c>
      <c r="AE27" s="126">
        <f t="shared" si="10"/>
        <v>-4478400</v>
      </c>
      <c r="AF27" s="126">
        <v>0</v>
      </c>
      <c r="AG27" s="126">
        <v>2454800</v>
      </c>
      <c r="AH27" s="126">
        <f t="shared" si="11"/>
        <v>2454800</v>
      </c>
      <c r="AI27" s="126">
        <v>21200000</v>
      </c>
      <c r="AJ27" s="126">
        <v>32530600</v>
      </c>
      <c r="AK27" s="126">
        <f t="shared" si="12"/>
        <v>11330600</v>
      </c>
      <c r="AL27" s="126">
        <v>12500000</v>
      </c>
      <c r="AM27" s="126">
        <v>12191400</v>
      </c>
      <c r="AN27" s="126">
        <f t="shared" si="13"/>
        <v>-308600</v>
      </c>
      <c r="AO27" s="130">
        <v>5000000</v>
      </c>
      <c r="AP27" s="130">
        <v>7160800</v>
      </c>
      <c r="AQ27" s="126">
        <f t="shared" si="14"/>
        <v>2160800</v>
      </c>
      <c r="AR27" s="129"/>
      <c r="AS27" s="129"/>
      <c r="AT27" s="129">
        <f t="shared" si="15"/>
        <v>0</v>
      </c>
      <c r="AU27" s="350">
        <f t="shared" si="16"/>
        <v>173326000</v>
      </c>
      <c r="AV27" s="225">
        <f t="shared" ref="AV27" si="35">SUM(C27+F27+I27+L27+O27+R27+U27+X27+AA27+AD27+AG27+AJ27+AM27+AP27+AS27)</f>
        <v>184401280</v>
      </c>
      <c r="AW27" s="225">
        <f t="shared" si="34"/>
        <v>11075280</v>
      </c>
    </row>
    <row r="28" spans="1:49" s="275" customFormat="1" ht="19.5" customHeight="1">
      <c r="A28" s="276" t="s">
        <v>228</v>
      </c>
      <c r="B28" s="273">
        <f>SUM(B29)</f>
        <v>0</v>
      </c>
      <c r="C28" s="273">
        <f>SUM(C29)</f>
        <v>0</v>
      </c>
      <c r="D28" s="273">
        <f t="shared" si="22"/>
        <v>0</v>
      </c>
      <c r="E28" s="273">
        <f>SUM(E29)</f>
        <v>0</v>
      </c>
      <c r="F28" s="273">
        <f>SUM(F29)</f>
        <v>0</v>
      </c>
      <c r="G28" s="273">
        <f t="shared" si="2"/>
        <v>0</v>
      </c>
      <c r="H28" s="273"/>
      <c r="I28" s="273"/>
      <c r="J28" s="273">
        <f t="shared" si="3"/>
        <v>0</v>
      </c>
      <c r="K28" s="273">
        <f>SUM(K29)</f>
        <v>0</v>
      </c>
      <c r="L28" s="273">
        <f>SUM(L29)</f>
        <v>0</v>
      </c>
      <c r="M28" s="273">
        <f t="shared" si="23"/>
        <v>0</v>
      </c>
      <c r="N28" s="273">
        <f>SUM(N29)</f>
        <v>0</v>
      </c>
      <c r="O28" s="273">
        <f>SUM(O29)</f>
        <v>0</v>
      </c>
      <c r="P28" s="273">
        <f t="shared" si="5"/>
        <v>0</v>
      </c>
      <c r="Q28" s="128"/>
      <c r="R28" s="128"/>
      <c r="S28" s="128">
        <f t="shared" si="6"/>
        <v>0</v>
      </c>
      <c r="T28" s="273">
        <f t="shared" ref="T28:U28" si="36">SUM(T29)</f>
        <v>0</v>
      </c>
      <c r="U28" s="273">
        <f t="shared" si="36"/>
        <v>0</v>
      </c>
      <c r="V28" s="273">
        <f t="shared" si="24"/>
        <v>0</v>
      </c>
      <c r="W28" s="273">
        <f>SUM(W29)</f>
        <v>0</v>
      </c>
      <c r="X28" s="273">
        <f>SUM(X29)</f>
        <v>0</v>
      </c>
      <c r="Y28" s="273">
        <f t="shared" si="25"/>
        <v>0</v>
      </c>
      <c r="Z28" s="273">
        <f>SUM(Z29)</f>
        <v>0</v>
      </c>
      <c r="AA28" s="273">
        <f>SUM(AA29)</f>
        <v>0</v>
      </c>
      <c r="AB28" s="273">
        <f t="shared" si="9"/>
        <v>0</v>
      </c>
      <c r="AC28" s="273">
        <f t="shared" ref="AC28:AD28" si="37">SUM(AC29)</f>
        <v>0</v>
      </c>
      <c r="AD28" s="273">
        <f t="shared" si="37"/>
        <v>0</v>
      </c>
      <c r="AE28" s="273">
        <f t="shared" si="10"/>
        <v>0</v>
      </c>
      <c r="AF28" s="273">
        <f t="shared" ref="AF28:AG28" si="38">SUM(AF29)</f>
        <v>0</v>
      </c>
      <c r="AG28" s="273">
        <f t="shared" si="38"/>
        <v>0</v>
      </c>
      <c r="AH28" s="273">
        <f t="shared" si="11"/>
        <v>0</v>
      </c>
      <c r="AI28" s="273">
        <f>SUM(AI29)</f>
        <v>0</v>
      </c>
      <c r="AJ28" s="273">
        <f>SUM(AJ29)</f>
        <v>0</v>
      </c>
      <c r="AK28" s="273">
        <f t="shared" si="12"/>
        <v>0</v>
      </c>
      <c r="AL28" s="273">
        <f t="shared" ref="AL28:AM28" si="39">SUM(AL29)</f>
        <v>0</v>
      </c>
      <c r="AM28" s="273">
        <f t="shared" si="39"/>
        <v>0</v>
      </c>
      <c r="AN28" s="273">
        <f t="shared" si="13"/>
        <v>0</v>
      </c>
      <c r="AO28" s="278">
        <f>SUM(AO29)</f>
        <v>0</v>
      </c>
      <c r="AP28" s="313">
        <f>SUM(AP29)</f>
        <v>0</v>
      </c>
      <c r="AQ28" s="273">
        <f t="shared" si="14"/>
        <v>0</v>
      </c>
      <c r="AR28" s="273">
        <f t="shared" ref="AR28:AS28" si="40">SUM(AR29)</f>
        <v>0</v>
      </c>
      <c r="AS28" s="273">
        <f t="shared" si="40"/>
        <v>0</v>
      </c>
      <c r="AT28" s="273">
        <f t="shared" si="15"/>
        <v>0</v>
      </c>
      <c r="AU28" s="274">
        <f t="shared" si="16"/>
        <v>0</v>
      </c>
      <c r="AV28" s="274">
        <f t="shared" si="17"/>
        <v>0</v>
      </c>
      <c r="AW28" s="27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8"/>
      <c r="R29" s="128"/>
      <c r="S29" s="128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28"/>
      <c r="AP29" s="304"/>
      <c r="AQ29" s="126">
        <f t="shared" si="14"/>
        <v>0</v>
      </c>
      <c r="AR29" s="129"/>
      <c r="AS29" s="129"/>
      <c r="AT29" s="129">
        <f t="shared" si="15"/>
        <v>0</v>
      </c>
      <c r="AU29" s="225">
        <f t="shared" si="16"/>
        <v>0</v>
      </c>
      <c r="AV29" s="225">
        <f t="shared" si="17"/>
        <v>0</v>
      </c>
      <c r="AW29" s="225">
        <f t="shared" si="18"/>
        <v>0</v>
      </c>
    </row>
    <row r="30" spans="1:49" s="275" customFormat="1" ht="19.5" customHeight="1">
      <c r="A30" s="276" t="s">
        <v>230</v>
      </c>
      <c r="B30" s="273">
        <f>SUM(B31:B39)</f>
        <v>57104400</v>
      </c>
      <c r="C30" s="273">
        <f>SUM(C31:C39)</f>
        <v>97854972</v>
      </c>
      <c r="D30" s="273">
        <f t="shared" si="22"/>
        <v>40750572</v>
      </c>
      <c r="E30" s="273">
        <f>SUM(E31:E39)</f>
        <v>471882900</v>
      </c>
      <c r="F30" s="273">
        <f>SUM(F31:F39)</f>
        <v>376497027.47000003</v>
      </c>
      <c r="G30" s="273">
        <f t="shared" si="2"/>
        <v>-95385872.529999971</v>
      </c>
      <c r="H30" s="273">
        <f>SUM(H31:H39)</f>
        <v>1474861300</v>
      </c>
      <c r="I30" s="273">
        <f>SUM(I31:I39)</f>
        <v>675568270.09000003</v>
      </c>
      <c r="J30" s="273">
        <f t="shared" si="3"/>
        <v>-799293029.90999997</v>
      </c>
      <c r="K30" s="273">
        <f>SUM(K31:K39)</f>
        <v>30552800</v>
      </c>
      <c r="L30" s="273">
        <f>SUM(L31:L39)</f>
        <v>40099401</v>
      </c>
      <c r="M30" s="273">
        <f t="shared" si="23"/>
        <v>9546601</v>
      </c>
      <c r="N30" s="273">
        <f>SUM(N31:N39)</f>
        <v>56911300</v>
      </c>
      <c r="O30" s="273">
        <f>SUM(O31:O39)</f>
        <v>37605408</v>
      </c>
      <c r="P30" s="273">
        <f t="shared" si="5"/>
        <v>-19305892</v>
      </c>
      <c r="Q30" s="128">
        <f>SUM(Q31:Q39)</f>
        <v>390859200</v>
      </c>
      <c r="R30" s="128">
        <f>SUM(R31:R39)</f>
        <v>323552191.39999998</v>
      </c>
      <c r="S30" s="128">
        <f t="shared" si="6"/>
        <v>-67307008.600000024</v>
      </c>
      <c r="T30" s="273">
        <f>SUM(T31:T39)</f>
        <v>244065000</v>
      </c>
      <c r="U30" s="273">
        <f>SUM(U31:U39)</f>
        <v>286197717.64999998</v>
      </c>
      <c r="V30" s="273">
        <f t="shared" si="24"/>
        <v>42132717.649999976</v>
      </c>
      <c r="W30" s="273">
        <f>SUM(W31:W39)</f>
        <v>144794100</v>
      </c>
      <c r="X30" s="273">
        <f>SUM(X31:X39)</f>
        <v>69606523.629999995</v>
      </c>
      <c r="Y30" s="273">
        <f t="shared" si="25"/>
        <v>-75187576.370000005</v>
      </c>
      <c r="Z30" s="273">
        <f>SUM(Z31:Z39)</f>
        <v>116248600</v>
      </c>
      <c r="AA30" s="273">
        <f>SUM(AA31:AA39)</f>
        <v>107809676</v>
      </c>
      <c r="AB30" s="273">
        <f t="shared" si="9"/>
        <v>-8438924</v>
      </c>
      <c r="AC30" s="273">
        <f>SUM(AC31:AC39)</f>
        <v>421212700</v>
      </c>
      <c r="AD30" s="277">
        <f t="shared" ref="AD30" si="41">SUM(AD31:AD39)</f>
        <v>237827828</v>
      </c>
      <c r="AE30" s="273">
        <f t="shared" si="10"/>
        <v>-183384872</v>
      </c>
      <c r="AF30" s="273">
        <f>SUM(AF31:AF39)</f>
        <v>60500000</v>
      </c>
      <c r="AG30" s="273">
        <f>SUM(AG31:AG39)</f>
        <v>58861652</v>
      </c>
      <c r="AH30" s="273">
        <f t="shared" si="11"/>
        <v>-1638348</v>
      </c>
      <c r="AI30" s="338">
        <f>SUM(AI31:AI39)</f>
        <v>92108100</v>
      </c>
      <c r="AJ30" s="338">
        <f>SUM(AJ31:AJ39)</f>
        <v>67907816.599999994</v>
      </c>
      <c r="AK30" s="338">
        <f t="shared" si="12"/>
        <v>-24200283.400000006</v>
      </c>
      <c r="AL30" s="273">
        <f t="shared" ref="AL30:AP30" si="42">SUM(AL31:AL39)</f>
        <v>1060528000</v>
      </c>
      <c r="AM30" s="273">
        <f t="shared" si="42"/>
        <v>718877630.04999995</v>
      </c>
      <c r="AN30" s="273">
        <f t="shared" si="13"/>
        <v>-341650369.95000005</v>
      </c>
      <c r="AO30" s="273">
        <f t="shared" si="42"/>
        <v>14887448500</v>
      </c>
      <c r="AP30" s="298">
        <f t="shared" si="42"/>
        <v>9455753937.1399994</v>
      </c>
      <c r="AQ30" s="273">
        <f t="shared" si="14"/>
        <v>-5431694562.8600006</v>
      </c>
      <c r="AR30" s="273">
        <f t="shared" ref="AR30:AS30" si="43">SUM(AR31:AR39)</f>
        <v>610000000</v>
      </c>
      <c r="AS30" s="273">
        <f t="shared" si="43"/>
        <v>555960910.52999997</v>
      </c>
      <c r="AT30" s="273">
        <f t="shared" si="15"/>
        <v>-54039089.470000029</v>
      </c>
      <c r="AU30" s="274">
        <f t="shared" si="16"/>
        <v>20119076900</v>
      </c>
      <c r="AV30" s="274">
        <f t="shared" si="17"/>
        <v>13109980961.559999</v>
      </c>
      <c r="AW30" s="274">
        <f t="shared" si="18"/>
        <v>-7009095938.4400015</v>
      </c>
    </row>
    <row r="31" spans="1:49" ht="19.5" customHeight="1">
      <c r="A31" s="71" t="s">
        <v>231</v>
      </c>
      <c r="B31" s="126">
        <v>1000200</v>
      </c>
      <c r="C31" s="126">
        <v>3572200</v>
      </c>
      <c r="D31" s="126">
        <f t="shared" si="22"/>
        <v>2572000</v>
      </c>
      <c r="E31" s="126">
        <v>680000</v>
      </c>
      <c r="F31" s="126">
        <v>62440</v>
      </c>
      <c r="G31" s="126">
        <f t="shared" si="2"/>
        <v>-617560</v>
      </c>
      <c r="H31" s="126">
        <v>1666400</v>
      </c>
      <c r="I31" s="126">
        <v>937495</v>
      </c>
      <c r="J31" s="126">
        <f t="shared" si="3"/>
        <v>-728905</v>
      </c>
      <c r="K31" s="126">
        <v>2100000</v>
      </c>
      <c r="L31" s="126">
        <v>1400000</v>
      </c>
      <c r="M31" s="126">
        <f t="shared" si="23"/>
        <v>-700000</v>
      </c>
      <c r="N31" s="126">
        <v>300000</v>
      </c>
      <c r="O31" s="126">
        <v>341000</v>
      </c>
      <c r="P31" s="126">
        <f t="shared" si="5"/>
        <v>41000</v>
      </c>
      <c r="Q31" s="128">
        <v>5000000</v>
      </c>
      <c r="R31" s="128">
        <v>13026022</v>
      </c>
      <c r="S31" s="128">
        <f t="shared" si="6"/>
        <v>8026022</v>
      </c>
      <c r="T31" s="128">
        <v>10500000</v>
      </c>
      <c r="U31" s="128">
        <v>1099690</v>
      </c>
      <c r="V31" s="126">
        <f t="shared" si="24"/>
        <v>-9400310</v>
      </c>
      <c r="W31" s="126">
        <v>500000</v>
      </c>
      <c r="X31" s="126">
        <v>226370</v>
      </c>
      <c r="Y31" s="126">
        <f t="shared" si="25"/>
        <v>-273630</v>
      </c>
      <c r="Z31" s="126">
        <v>324000</v>
      </c>
      <c r="AA31" s="126">
        <v>98150</v>
      </c>
      <c r="AB31" s="126">
        <f t="shared" si="9"/>
        <v>-225850</v>
      </c>
      <c r="AC31" s="126">
        <v>22000000</v>
      </c>
      <c r="AD31" s="126">
        <v>1157910</v>
      </c>
      <c r="AE31" s="126">
        <f t="shared" si="10"/>
        <v>-20842090</v>
      </c>
      <c r="AF31" s="126">
        <v>0</v>
      </c>
      <c r="AG31" s="126">
        <v>436100</v>
      </c>
      <c r="AH31" s="126">
        <f t="shared" si="11"/>
        <v>436100</v>
      </c>
      <c r="AI31" s="126">
        <v>10000000</v>
      </c>
      <c r="AJ31" s="126">
        <v>21009273</v>
      </c>
      <c r="AK31" s="126">
        <f t="shared" si="12"/>
        <v>11009273</v>
      </c>
      <c r="AL31" s="126">
        <v>160000000</v>
      </c>
      <c r="AM31" s="126">
        <v>191695959.65000001</v>
      </c>
      <c r="AN31" s="126">
        <f t="shared" si="13"/>
        <v>31695959.650000006</v>
      </c>
      <c r="AO31" s="130">
        <v>14129000500</v>
      </c>
      <c r="AP31" s="130">
        <v>8689968618.6399994</v>
      </c>
      <c r="AQ31" s="126">
        <f t="shared" si="14"/>
        <v>-5439031881.3600006</v>
      </c>
      <c r="AR31" s="129"/>
      <c r="AS31" s="129"/>
      <c r="AT31" s="129">
        <f t="shared" si="15"/>
        <v>0</v>
      </c>
      <c r="AU31" s="229">
        <f t="shared" si="16"/>
        <v>14343071100</v>
      </c>
      <c r="AV31" s="225">
        <f t="shared" si="17"/>
        <v>8925031228.289999</v>
      </c>
      <c r="AW31" s="225">
        <f t="shared" si="18"/>
        <v>-5418039871.710001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0</v>
      </c>
      <c r="F32" s="126"/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0</v>
      </c>
      <c r="R32" s="128">
        <v>12076814.4</v>
      </c>
      <c r="S32" s="128">
        <f t="shared" si="6"/>
        <v>12076814.4</v>
      </c>
      <c r="T32" s="128">
        <v>43125000</v>
      </c>
      <c r="U32" s="128">
        <v>0</v>
      </c>
      <c r="V32" s="126">
        <f t="shared" si="24"/>
        <v>-43125000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0</v>
      </c>
      <c r="AD32" s="126">
        <v>0</v>
      </c>
      <c r="AE32" s="126">
        <f t="shared" si="10"/>
        <v>0</v>
      </c>
      <c r="AF32" s="126"/>
      <c r="AG32" s="126"/>
      <c r="AH32" s="126">
        <f t="shared" si="11"/>
        <v>0</v>
      </c>
      <c r="AI32" s="133">
        <v>64687500</v>
      </c>
      <c r="AJ32" s="126">
        <v>24125673.600000001</v>
      </c>
      <c r="AK32" s="126">
        <f t="shared" si="12"/>
        <v>-40561826.399999999</v>
      </c>
      <c r="AL32" s="126"/>
      <c r="AM32" s="126"/>
      <c r="AN32" s="126">
        <f t="shared" si="13"/>
        <v>0</v>
      </c>
      <c r="AO32" s="128"/>
      <c r="AP32" s="226"/>
      <c r="AQ32" s="126">
        <f t="shared" si="14"/>
        <v>0</v>
      </c>
      <c r="AR32" s="129"/>
      <c r="AS32" s="129"/>
      <c r="AT32" s="129">
        <f t="shared" si="15"/>
        <v>0</v>
      </c>
      <c r="AU32" s="229">
        <f t="shared" si="16"/>
        <v>107812500</v>
      </c>
      <c r="AV32" s="225">
        <f t="shared" si="17"/>
        <v>36202488</v>
      </c>
      <c r="AW32" s="225">
        <f t="shared" si="18"/>
        <v>-71610012</v>
      </c>
    </row>
    <row r="33" spans="1:53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8">
        <f t="shared" si="6"/>
        <v>0</v>
      </c>
      <c r="T33" s="126"/>
      <c r="U33" s="126"/>
      <c r="V33" s="126">
        <f t="shared" si="24"/>
        <v>0</v>
      </c>
      <c r="W33" s="126"/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30"/>
      <c r="AP33" s="130"/>
      <c r="AQ33" s="126">
        <f t="shared" si="14"/>
        <v>0</v>
      </c>
      <c r="AR33" s="129"/>
      <c r="AS33" s="129"/>
      <c r="AT33" s="129">
        <f t="shared" si="15"/>
        <v>0</v>
      </c>
      <c r="AU33" s="229">
        <f>SUM(B33+E33+H33+K33+N33+Q33+T33+W33+Z33+AC33+AF33+AI33+AL33+AO33+AR33)</f>
        <v>0</v>
      </c>
      <c r="AV33" s="225">
        <f t="shared" si="17"/>
        <v>0</v>
      </c>
      <c r="AW33" s="225">
        <f t="shared" si="18"/>
        <v>0</v>
      </c>
    </row>
    <row r="34" spans="1:53" s="328" customFormat="1" ht="19.5" customHeight="1">
      <c r="A34" s="327" t="s">
        <v>234</v>
      </c>
      <c r="B34" s="128">
        <v>41104200</v>
      </c>
      <c r="C34" s="128">
        <v>61695492</v>
      </c>
      <c r="D34" s="128">
        <f t="shared" si="22"/>
        <v>20591292</v>
      </c>
      <c r="E34" s="128">
        <v>466402900</v>
      </c>
      <c r="F34" s="128">
        <v>368522089</v>
      </c>
      <c r="G34" s="128">
        <f t="shared" si="2"/>
        <v>-97880811</v>
      </c>
      <c r="H34" s="128">
        <v>1352254700</v>
      </c>
      <c r="I34" s="128">
        <v>522049450</v>
      </c>
      <c r="J34" s="128">
        <f t="shared" si="3"/>
        <v>-830205250</v>
      </c>
      <c r="K34" s="128">
        <v>25324900</v>
      </c>
      <c r="L34" s="128">
        <v>36571401</v>
      </c>
      <c r="M34" s="128">
        <f t="shared" si="23"/>
        <v>11246501</v>
      </c>
      <c r="N34" s="128">
        <v>51200000</v>
      </c>
      <c r="O34" s="128">
        <v>31930908</v>
      </c>
      <c r="P34" s="128">
        <f t="shared" si="5"/>
        <v>-19269092</v>
      </c>
      <c r="Q34" s="128">
        <v>280859200</v>
      </c>
      <c r="R34" s="128">
        <v>231834155</v>
      </c>
      <c r="S34" s="128">
        <f t="shared" si="6"/>
        <v>-49025045</v>
      </c>
      <c r="T34" s="128">
        <v>168800000</v>
      </c>
      <c r="U34" s="128">
        <v>216599916</v>
      </c>
      <c r="V34" s="128">
        <f t="shared" si="24"/>
        <v>47799916</v>
      </c>
      <c r="W34" s="128">
        <v>138418700</v>
      </c>
      <c r="X34" s="128">
        <v>42913615</v>
      </c>
      <c r="Y34" s="128">
        <f t="shared" si="25"/>
        <v>-95505085</v>
      </c>
      <c r="Z34" s="128">
        <v>101123000</v>
      </c>
      <c r="AA34" s="128">
        <v>100939126</v>
      </c>
      <c r="AB34" s="128">
        <f t="shared" si="9"/>
        <v>-183874</v>
      </c>
      <c r="AC34" s="128">
        <v>179674800</v>
      </c>
      <c r="AD34" s="128">
        <v>189639918</v>
      </c>
      <c r="AE34" s="128">
        <f t="shared" si="10"/>
        <v>9965118</v>
      </c>
      <c r="AF34" s="128">
        <v>44500000</v>
      </c>
      <c r="AG34" s="128">
        <v>58010552</v>
      </c>
      <c r="AH34" s="128">
        <f t="shared" si="11"/>
        <v>13510552</v>
      </c>
      <c r="AI34" s="126">
        <v>10320600</v>
      </c>
      <c r="AJ34" s="126">
        <v>15971570</v>
      </c>
      <c r="AK34" s="126">
        <f t="shared" si="12"/>
        <v>5650970</v>
      </c>
      <c r="AL34" s="128">
        <v>497200000</v>
      </c>
      <c r="AM34" s="128">
        <v>333229810.39999998</v>
      </c>
      <c r="AN34" s="128">
        <f t="shared" si="13"/>
        <v>-163970189.60000002</v>
      </c>
      <c r="AO34" s="425">
        <v>680048000</v>
      </c>
      <c r="AP34" s="425">
        <v>694089799</v>
      </c>
      <c r="AQ34" s="126">
        <f t="shared" si="14"/>
        <v>14041799</v>
      </c>
      <c r="AR34" s="392">
        <v>0</v>
      </c>
      <c r="AS34" s="393">
        <v>30296579</v>
      </c>
      <c r="AT34" s="128">
        <f t="shared" si="15"/>
        <v>30296579</v>
      </c>
      <c r="AU34" s="229">
        <f>SUM(B34+E34+H34+K34+N34+Q34+T34+W34+Z34+AC34+AF34+AI34+AL34+AO33+AR34)</f>
        <v>3357183000</v>
      </c>
      <c r="AV34" s="229">
        <f>SUM(C34+F34+I34+L34+O34+R34+U34+X34+AA34+AD34+AG34+AJ34+AM34+AP33+AS34)</f>
        <v>2240204581.4000001</v>
      </c>
      <c r="AW34" s="229">
        <f t="shared" si="18"/>
        <v>-1102936619.5999999</v>
      </c>
    </row>
    <row r="35" spans="1:53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0</v>
      </c>
      <c r="J35" s="126">
        <f t="shared" si="3"/>
        <v>-941000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8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26"/>
      <c r="AQ35" s="126">
        <f t="shared" si="14"/>
        <v>0</v>
      </c>
      <c r="AR35" s="391">
        <v>610000000</v>
      </c>
      <c r="AS35" s="391">
        <v>525664331.52999997</v>
      </c>
      <c r="AT35" s="129">
        <f t="shared" si="15"/>
        <v>-84335668.470000029</v>
      </c>
      <c r="AU35" s="229">
        <f t="shared" si="16"/>
        <v>610941000</v>
      </c>
      <c r="AV35" s="225">
        <f t="shared" si="17"/>
        <v>525664331.52999997</v>
      </c>
      <c r="AW35" s="225">
        <f t="shared" si="18"/>
        <v>-85276668.470000029</v>
      </c>
    </row>
    <row r="36" spans="1:53" ht="19.5" customHeight="1">
      <c r="A36" s="71" t="s">
        <v>161</v>
      </c>
      <c r="B36" s="126">
        <v>15000000</v>
      </c>
      <c r="C36" s="126">
        <v>31997280</v>
      </c>
      <c r="D36" s="126">
        <f t="shared" si="22"/>
        <v>16997280</v>
      </c>
      <c r="E36" s="126">
        <v>4800000</v>
      </c>
      <c r="F36" s="126">
        <v>6281444</v>
      </c>
      <c r="G36" s="126">
        <f t="shared" si="2"/>
        <v>1481444</v>
      </c>
      <c r="H36" s="126">
        <v>33332800</v>
      </c>
      <c r="I36" s="126">
        <v>43351200</v>
      </c>
      <c r="J36" s="126">
        <f t="shared" si="3"/>
        <v>10018400</v>
      </c>
      <c r="K36" s="126">
        <v>2727900</v>
      </c>
      <c r="L36" s="126">
        <v>1828000</v>
      </c>
      <c r="M36" s="126">
        <f t="shared" si="23"/>
        <v>-899900</v>
      </c>
      <c r="N36" s="126">
        <v>5411300</v>
      </c>
      <c r="O36" s="126">
        <v>3533500</v>
      </c>
      <c r="P36" s="126">
        <f t="shared" si="5"/>
        <v>-1877800</v>
      </c>
      <c r="Q36" s="128">
        <v>5000000</v>
      </c>
      <c r="R36" s="128">
        <v>11615200</v>
      </c>
      <c r="S36" s="128">
        <f t="shared" si="6"/>
        <v>6615200</v>
      </c>
      <c r="T36" s="126">
        <v>6640000</v>
      </c>
      <c r="U36" s="126">
        <v>8625360</v>
      </c>
      <c r="V36" s="126">
        <f t="shared" si="24"/>
        <v>1985360</v>
      </c>
      <c r="W36" s="126">
        <v>5875400</v>
      </c>
      <c r="X36" s="126">
        <v>8916500</v>
      </c>
      <c r="Y36" s="126">
        <f t="shared" si="25"/>
        <v>3041100</v>
      </c>
      <c r="Z36" s="126">
        <v>14801600</v>
      </c>
      <c r="AA36" s="126">
        <v>6772400</v>
      </c>
      <c r="AB36" s="126">
        <f t="shared" si="9"/>
        <v>-8029200</v>
      </c>
      <c r="AC36" s="210">
        <v>40000000</v>
      </c>
      <c r="AD36" s="126">
        <v>10310000</v>
      </c>
      <c r="AE36" s="126">
        <f t="shared" si="10"/>
        <v>-29690000</v>
      </c>
      <c r="AF36" s="126">
        <v>11000000</v>
      </c>
      <c r="AG36" s="126">
        <v>415000</v>
      </c>
      <c r="AH36" s="126">
        <f t="shared" si="11"/>
        <v>-10585000</v>
      </c>
      <c r="AI36" s="126">
        <v>6500000</v>
      </c>
      <c r="AJ36" s="126">
        <v>6801300</v>
      </c>
      <c r="AK36" s="126">
        <f t="shared" si="12"/>
        <v>301300</v>
      </c>
      <c r="AL36" s="126">
        <v>166664000</v>
      </c>
      <c r="AM36" s="126">
        <v>188639100</v>
      </c>
      <c r="AN36" s="126">
        <f t="shared" si="13"/>
        <v>21975100</v>
      </c>
      <c r="AO36" s="130">
        <v>61600000</v>
      </c>
      <c r="AP36" s="130">
        <v>63295400</v>
      </c>
      <c r="AQ36" s="126">
        <f t="shared" si="14"/>
        <v>1695400</v>
      </c>
      <c r="AR36" s="129"/>
      <c r="AS36" s="129"/>
      <c r="AT36" s="129">
        <f t="shared" si="15"/>
        <v>0</v>
      </c>
      <c r="AU36" s="229">
        <f t="shared" si="16"/>
        <v>379353000</v>
      </c>
      <c r="AV36" s="225">
        <f t="shared" si="17"/>
        <v>392381684</v>
      </c>
      <c r="AW36" s="225">
        <f t="shared" si="18"/>
        <v>13028684</v>
      </c>
    </row>
    <row r="37" spans="1:53" ht="27" customHeight="1">
      <c r="A37" s="235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8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26"/>
      <c r="AQ37" s="126">
        <f t="shared" si="14"/>
        <v>0</v>
      </c>
      <c r="AR37" s="129"/>
      <c r="AS37" s="129"/>
      <c r="AT37" s="129">
        <f t="shared" si="15"/>
        <v>0</v>
      </c>
      <c r="AU37" s="229">
        <f t="shared" si="16"/>
        <v>0</v>
      </c>
      <c r="AV37" s="225">
        <f t="shared" si="17"/>
        <v>0</v>
      </c>
      <c r="AW37" s="225">
        <f t="shared" si="18"/>
        <v>0</v>
      </c>
    </row>
    <row r="38" spans="1:53" ht="19.5" customHeight="1">
      <c r="A38" s="71" t="s">
        <v>237</v>
      </c>
      <c r="B38" s="126">
        <v>0</v>
      </c>
      <c r="C38" s="126">
        <v>590000</v>
      </c>
      <c r="D38" s="126">
        <f t="shared" si="22"/>
        <v>590000</v>
      </c>
      <c r="E38" s="126">
        <v>0</v>
      </c>
      <c r="F38" s="126">
        <v>1631054.47</v>
      </c>
      <c r="G38" s="126">
        <f t="shared" si="2"/>
        <v>1631054.47</v>
      </c>
      <c r="H38" s="126">
        <v>86666400</v>
      </c>
      <c r="I38" s="126">
        <v>109230125.09</v>
      </c>
      <c r="J38" s="126">
        <f t="shared" si="3"/>
        <v>22563725.090000004</v>
      </c>
      <c r="K38" s="126">
        <v>400000</v>
      </c>
      <c r="L38" s="126">
        <v>300000</v>
      </c>
      <c r="M38" s="126">
        <f t="shared" si="23"/>
        <v>-100000</v>
      </c>
      <c r="N38" s="126">
        <v>0</v>
      </c>
      <c r="O38" s="126">
        <v>1800000</v>
      </c>
      <c r="P38" s="126">
        <f t="shared" si="5"/>
        <v>1800000</v>
      </c>
      <c r="Q38" s="128">
        <v>100000000</v>
      </c>
      <c r="R38" s="128">
        <v>55000000</v>
      </c>
      <c r="S38" s="128">
        <f t="shared" si="6"/>
        <v>-45000000</v>
      </c>
      <c r="T38" s="126">
        <v>15000000</v>
      </c>
      <c r="U38" s="126">
        <v>59872751.649999999</v>
      </c>
      <c r="V38" s="126">
        <f t="shared" si="24"/>
        <v>44872751.649999999</v>
      </c>
      <c r="W38" s="126">
        <v>0</v>
      </c>
      <c r="X38" s="126">
        <v>17550038.629999999</v>
      </c>
      <c r="Y38" s="126">
        <f t="shared" si="25"/>
        <v>17550038.629999999</v>
      </c>
      <c r="Z38" s="126"/>
      <c r="AA38" s="126"/>
      <c r="AB38" s="126">
        <f t="shared" si="9"/>
        <v>0</v>
      </c>
      <c r="AC38" s="211">
        <v>179537900</v>
      </c>
      <c r="AD38" s="126">
        <v>36720000</v>
      </c>
      <c r="AE38" s="126">
        <f t="shared" si="10"/>
        <v>-142817900</v>
      </c>
      <c r="AF38" s="126">
        <v>5000000</v>
      </c>
      <c r="AG38" s="126">
        <v>0</v>
      </c>
      <c r="AH38" s="126">
        <f t="shared" si="11"/>
        <v>-5000000</v>
      </c>
      <c r="AI38" s="339">
        <v>600000</v>
      </c>
      <c r="AJ38" s="126">
        <v>0</v>
      </c>
      <c r="AK38" s="126">
        <f t="shared" si="12"/>
        <v>-600000</v>
      </c>
      <c r="AL38" s="126">
        <v>236664000</v>
      </c>
      <c r="AM38" s="126">
        <v>5312760</v>
      </c>
      <c r="AN38" s="126">
        <f t="shared" si="13"/>
        <v>-231351240</v>
      </c>
      <c r="AO38" s="130">
        <v>16800000</v>
      </c>
      <c r="AP38" s="130">
        <v>8400119.5</v>
      </c>
      <c r="AQ38" s="126">
        <f t="shared" si="14"/>
        <v>-8399880.5</v>
      </c>
      <c r="AR38" s="129"/>
      <c r="AS38" s="129"/>
      <c r="AT38" s="129">
        <f t="shared" si="15"/>
        <v>0</v>
      </c>
      <c r="AU38" s="229">
        <f t="shared" si="16"/>
        <v>640668300</v>
      </c>
      <c r="AV38" s="225">
        <f t="shared" si="17"/>
        <v>296406849.34000003</v>
      </c>
      <c r="AW38" s="225">
        <f t="shared" si="18"/>
        <v>-344261450.65999997</v>
      </c>
    </row>
    <row r="39" spans="1:53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8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05"/>
      <c r="AD39" s="205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295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29">
        <f t="shared" si="16"/>
        <v>0</v>
      </c>
      <c r="AV39" s="225">
        <f t="shared" si="17"/>
        <v>0</v>
      </c>
      <c r="AW39" s="225">
        <f t="shared" si="18"/>
        <v>0</v>
      </c>
    </row>
    <row r="40" spans="1:53" s="275" customFormat="1" ht="19.5" customHeight="1">
      <c r="A40" s="276" t="s">
        <v>239</v>
      </c>
      <c r="B40" s="273">
        <f>SUM(B41:B45)</f>
        <v>77333600</v>
      </c>
      <c r="C40" s="273">
        <f>SUM(C41:C45)</f>
        <v>128253442.67</v>
      </c>
      <c r="D40" s="273">
        <f t="shared" si="22"/>
        <v>50919842.670000002</v>
      </c>
      <c r="E40" s="273">
        <f>SUM(E41:E45)</f>
        <v>5080000</v>
      </c>
      <c r="F40" s="273">
        <f>SUM(F41:F45)</f>
        <v>2913000</v>
      </c>
      <c r="G40" s="273">
        <f t="shared" si="2"/>
        <v>-2167000</v>
      </c>
      <c r="H40" s="273">
        <f>SUM(H41:H45)</f>
        <v>34902500</v>
      </c>
      <c r="I40" s="273">
        <f>SUM(I41:I45)</f>
        <v>390744718.03999996</v>
      </c>
      <c r="J40" s="273">
        <f t="shared" si="3"/>
        <v>355842218.03999996</v>
      </c>
      <c r="K40" s="273">
        <f>SUM(K41:K45)</f>
        <v>2250000</v>
      </c>
      <c r="L40" s="273">
        <f>SUM(L41:L45)</f>
        <v>3665580</v>
      </c>
      <c r="M40" s="273">
        <f t="shared" si="23"/>
        <v>1415580</v>
      </c>
      <c r="N40" s="273">
        <f>SUM(N41:N45)</f>
        <v>1999200</v>
      </c>
      <c r="O40" s="273">
        <f>SUM(O41:O45)</f>
        <v>10428750</v>
      </c>
      <c r="P40" s="273">
        <f t="shared" si="5"/>
        <v>8429550</v>
      </c>
      <c r="Q40" s="273">
        <f>SUM(Q41:Q45)</f>
        <v>1920000</v>
      </c>
      <c r="R40" s="273">
        <f>SUM(R41:R45)</f>
        <v>2000000</v>
      </c>
      <c r="S40" s="273">
        <f t="shared" si="6"/>
        <v>80000</v>
      </c>
      <c r="T40" s="273">
        <f>SUM(T41:T45)</f>
        <v>8236200</v>
      </c>
      <c r="U40" s="273">
        <f>SUM(U41:U45)</f>
        <v>21672336.390000001</v>
      </c>
      <c r="V40" s="273">
        <f t="shared" si="24"/>
        <v>13436136.390000001</v>
      </c>
      <c r="W40" s="273">
        <f>SUM(W41:W45)</f>
        <v>1633000</v>
      </c>
      <c r="X40" s="273">
        <f>SUM(X41:X45)</f>
        <v>1070000</v>
      </c>
      <c r="Y40" s="273">
        <f t="shared" si="25"/>
        <v>-563000</v>
      </c>
      <c r="Z40" s="273">
        <f>SUM(Z41:Z45)</f>
        <v>8000000</v>
      </c>
      <c r="AA40" s="273">
        <f>SUM(AA41:AA45)</f>
        <v>180000</v>
      </c>
      <c r="AB40" s="273">
        <f t="shared" si="9"/>
        <v>-7820000</v>
      </c>
      <c r="AC40" s="273">
        <f>SUM(AC41:AC45)</f>
        <v>165000000</v>
      </c>
      <c r="AD40" s="277">
        <f t="shared" ref="AD40" si="44">SUM(AD41:AD45)</f>
        <v>593594949.08000004</v>
      </c>
      <c r="AE40" s="273">
        <f t="shared" si="10"/>
        <v>428594949.08000004</v>
      </c>
      <c r="AF40" s="273">
        <f>SUM(AF41:AF45)</f>
        <v>824000</v>
      </c>
      <c r="AG40" s="273">
        <f>SUM(AG41:AG45)</f>
        <v>5752000</v>
      </c>
      <c r="AH40" s="273">
        <f t="shared" si="11"/>
        <v>4928000</v>
      </c>
      <c r="AI40" s="338">
        <f>SUM(AI41:AI45)</f>
        <v>10664000</v>
      </c>
      <c r="AJ40" s="338">
        <f>SUM(AJ41:AJ45)</f>
        <v>6414000</v>
      </c>
      <c r="AK40" s="338">
        <f t="shared" si="12"/>
        <v>-4250000</v>
      </c>
      <c r="AL40" s="273">
        <f t="shared" ref="AL40:AM40" si="45">SUM(AL41:AL45)</f>
        <v>286196800</v>
      </c>
      <c r="AM40" s="273">
        <f t="shared" si="45"/>
        <v>388029830.52999997</v>
      </c>
      <c r="AN40" s="273">
        <f t="shared" si="13"/>
        <v>101833030.52999997</v>
      </c>
      <c r="AO40" s="273">
        <f>SUM(AO41:AO45)</f>
        <v>4409112300</v>
      </c>
      <c r="AP40" s="298">
        <f>SUM(AP41:AP45)</f>
        <v>1951624321.2799997</v>
      </c>
      <c r="AQ40" s="273">
        <f t="shared" si="14"/>
        <v>-2457487978.7200003</v>
      </c>
      <c r="AR40" s="273">
        <f>SUM(AR41:AR45)</f>
        <v>1141666400</v>
      </c>
      <c r="AS40" s="273">
        <f t="shared" ref="AS40" si="46">SUM(AS41:AS45)</f>
        <v>1657776274.51</v>
      </c>
      <c r="AT40" s="273">
        <f t="shared" si="15"/>
        <v>516109874.50999999</v>
      </c>
      <c r="AU40" s="274">
        <f t="shared" si="16"/>
        <v>6154818000</v>
      </c>
      <c r="AV40" s="274">
        <f t="shared" si="17"/>
        <v>5164119202.5</v>
      </c>
      <c r="AW40" s="274">
        <f t="shared" si="18"/>
        <v>-990698797.50000024</v>
      </c>
    </row>
    <row r="41" spans="1:53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8"/>
      <c r="R41" s="128"/>
      <c r="S41" s="128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27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28"/>
      <c r="AP41" s="304"/>
      <c r="AQ41" s="126">
        <f t="shared" si="14"/>
        <v>0</v>
      </c>
      <c r="AR41" s="129">
        <v>40000000</v>
      </c>
      <c r="AS41" s="129">
        <v>63727255</v>
      </c>
      <c r="AT41" s="129">
        <f t="shared" si="15"/>
        <v>23727255</v>
      </c>
      <c r="AU41" s="229">
        <f t="shared" si="16"/>
        <v>40000000</v>
      </c>
      <c r="AV41" s="225">
        <f t="shared" si="17"/>
        <v>63727255</v>
      </c>
      <c r="AW41" s="225">
        <f t="shared" si="18"/>
        <v>23727255</v>
      </c>
    </row>
    <row r="42" spans="1:53" ht="19.5" customHeight="1">
      <c r="A42" s="71" t="s">
        <v>241</v>
      </c>
      <c r="B42" s="230"/>
      <c r="C42" s="230"/>
      <c r="D42" s="126">
        <f t="shared" si="22"/>
        <v>0</v>
      </c>
      <c r="E42" s="230"/>
      <c r="F42" s="230"/>
      <c r="G42" s="126">
        <f t="shared" si="2"/>
        <v>0</v>
      </c>
      <c r="H42" s="126">
        <v>0</v>
      </c>
      <c r="I42" s="126"/>
      <c r="J42" s="126">
        <f t="shared" si="3"/>
        <v>0</v>
      </c>
      <c r="K42" s="231"/>
      <c r="L42" s="231"/>
      <c r="M42" s="126">
        <f t="shared" si="23"/>
        <v>0</v>
      </c>
      <c r="N42" s="230"/>
      <c r="O42" s="230"/>
      <c r="P42" s="126">
        <f t="shared" si="5"/>
        <v>0</v>
      </c>
      <c r="Q42" s="128"/>
      <c r="R42" s="128"/>
      <c r="S42" s="128">
        <f t="shared" si="6"/>
        <v>0</v>
      </c>
      <c r="T42" s="230"/>
      <c r="U42" s="230"/>
      <c r="V42" s="126">
        <f t="shared" si="24"/>
        <v>0</v>
      </c>
      <c r="W42" s="231"/>
      <c r="X42" s="231"/>
      <c r="Y42" s="126">
        <f t="shared" si="25"/>
        <v>0</v>
      </c>
      <c r="Z42" s="231"/>
      <c r="AA42" s="231"/>
      <c r="AB42" s="126">
        <f t="shared" si="9"/>
        <v>0</v>
      </c>
      <c r="AC42" s="126"/>
      <c r="AD42" s="227"/>
      <c r="AE42" s="126">
        <f t="shared" si="10"/>
        <v>0</v>
      </c>
      <c r="AF42" s="230"/>
      <c r="AG42" s="230"/>
      <c r="AH42" s="126">
        <f t="shared" si="11"/>
        <v>0</v>
      </c>
      <c r="AI42" s="230"/>
      <c r="AJ42" s="230"/>
      <c r="AK42" s="126">
        <f t="shared" si="12"/>
        <v>0</v>
      </c>
      <c r="AL42" s="230"/>
      <c r="AM42" s="230"/>
      <c r="AN42" s="126">
        <f t="shared" si="13"/>
        <v>0</v>
      </c>
      <c r="AO42" s="232"/>
      <c r="AP42" s="232"/>
      <c r="AQ42" s="126">
        <f t="shared" si="14"/>
        <v>0</v>
      </c>
      <c r="AR42" s="233">
        <v>365000000</v>
      </c>
      <c r="AS42" s="233">
        <v>0</v>
      </c>
      <c r="AT42" s="129">
        <f t="shared" si="15"/>
        <v>-365000000</v>
      </c>
      <c r="AU42" s="229">
        <f t="shared" si="16"/>
        <v>365000000</v>
      </c>
      <c r="AV42" s="225">
        <f t="shared" si="17"/>
        <v>0</v>
      </c>
      <c r="AW42" s="225">
        <f t="shared" si="18"/>
        <v>-365000000</v>
      </c>
    </row>
    <row r="43" spans="1:53" ht="19.5" customHeight="1">
      <c r="A43" s="71" t="s">
        <v>242</v>
      </c>
      <c r="B43" s="126">
        <v>72000000</v>
      </c>
      <c r="C43" s="126">
        <v>122826232.67</v>
      </c>
      <c r="D43" s="126">
        <f t="shared" si="22"/>
        <v>50826232.670000002</v>
      </c>
      <c r="E43" s="126">
        <v>2000000</v>
      </c>
      <c r="F43" s="126">
        <v>2210000</v>
      </c>
      <c r="G43" s="126">
        <f t="shared" si="2"/>
        <v>210000</v>
      </c>
      <c r="H43" s="126">
        <v>32502500</v>
      </c>
      <c r="I43" s="126">
        <v>243151958.09</v>
      </c>
      <c r="J43" s="126">
        <f t="shared" si="3"/>
        <v>210649458.09</v>
      </c>
      <c r="K43" s="126">
        <v>2000000</v>
      </c>
      <c r="L43" s="126">
        <v>3665580</v>
      </c>
      <c r="M43" s="126">
        <f t="shared" si="23"/>
        <v>1665580</v>
      </c>
      <c r="N43" s="126">
        <v>1332800</v>
      </c>
      <c r="O43" s="126">
        <v>9720000</v>
      </c>
      <c r="P43" s="126">
        <f t="shared" si="5"/>
        <v>8387200</v>
      </c>
      <c r="Q43" s="128">
        <v>1280000</v>
      </c>
      <c r="R43" s="128">
        <v>1980000</v>
      </c>
      <c r="S43" s="128">
        <f t="shared" si="6"/>
        <v>700000</v>
      </c>
      <c r="T43" s="126">
        <v>4720000</v>
      </c>
      <c r="U43" s="126">
        <v>14329586.390000001</v>
      </c>
      <c r="V43" s="126">
        <f t="shared" si="24"/>
        <v>9609586.3900000006</v>
      </c>
      <c r="W43" s="126">
        <v>833000</v>
      </c>
      <c r="X43" s="126">
        <v>1070000</v>
      </c>
      <c r="Y43" s="126">
        <f t="shared" si="25"/>
        <v>237000</v>
      </c>
      <c r="Z43" s="126">
        <v>4000000</v>
      </c>
      <c r="AA43" s="128">
        <v>180000</v>
      </c>
      <c r="AB43" s="126">
        <f t="shared" si="9"/>
        <v>-3820000</v>
      </c>
      <c r="AC43" s="126">
        <v>70000000</v>
      </c>
      <c r="AD43" s="126">
        <v>580521864.08000004</v>
      </c>
      <c r="AE43" s="126">
        <f t="shared" si="10"/>
        <v>510521864.08000004</v>
      </c>
      <c r="AF43" s="126">
        <v>500000</v>
      </c>
      <c r="AG43" s="126">
        <v>3420000</v>
      </c>
      <c r="AH43" s="126">
        <f t="shared" si="11"/>
        <v>2920000</v>
      </c>
      <c r="AI43" s="126">
        <v>10000000</v>
      </c>
      <c r="AJ43" s="126">
        <v>6414000</v>
      </c>
      <c r="AK43" s="126">
        <f t="shared" si="12"/>
        <v>-3586000</v>
      </c>
      <c r="AL43" s="317">
        <v>58316800</v>
      </c>
      <c r="AM43" s="317">
        <v>117456664.84</v>
      </c>
      <c r="AN43" s="126">
        <f t="shared" si="13"/>
        <v>59139864.840000004</v>
      </c>
      <c r="AO43" s="130">
        <v>2333600000</v>
      </c>
      <c r="AP43" s="130">
        <v>1689188446.8499999</v>
      </c>
      <c r="AQ43" s="126">
        <f t="shared" si="14"/>
        <v>-644411553.1500001</v>
      </c>
      <c r="AR43" s="129">
        <v>570000000</v>
      </c>
      <c r="AS43" s="129">
        <v>629859507.89999998</v>
      </c>
      <c r="AT43" s="129">
        <f t="shared" si="15"/>
        <v>59859507.899999976</v>
      </c>
      <c r="AU43" s="229">
        <f t="shared" si="16"/>
        <v>3163085100</v>
      </c>
      <c r="AV43" s="225">
        <f t="shared" si="17"/>
        <v>3425993840.8200002</v>
      </c>
      <c r="AW43" s="225">
        <f t="shared" si="18"/>
        <v>262908740.81999993</v>
      </c>
      <c r="AY43" s="432">
        <f>AU43-AR43</f>
        <v>2593085100</v>
      </c>
      <c r="AZ43" s="432">
        <f t="shared" ref="AZ43" si="47">AV43-AS43</f>
        <v>2796134332.9200001</v>
      </c>
      <c r="BA43" s="432">
        <f t="shared" ref="BA43" si="48">AW43-AT43</f>
        <v>203049232.91999996</v>
      </c>
    </row>
    <row r="44" spans="1:53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146438234.94999999</v>
      </c>
      <c r="J44" s="126">
        <f t="shared" si="3"/>
        <v>146438234.94999999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8">
        <f t="shared" si="6"/>
        <v>0</v>
      </c>
      <c r="T44" s="127"/>
      <c r="U44" s="127"/>
      <c r="V44" s="126">
        <f t="shared" si="24"/>
        <v>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90000000</v>
      </c>
      <c r="AD44" s="126">
        <v>11336000</v>
      </c>
      <c r="AE44" s="126">
        <f t="shared" si="10"/>
        <v>-78664000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205880000</v>
      </c>
      <c r="AM44" s="126">
        <v>250466338.69</v>
      </c>
      <c r="AN44" s="126">
        <f t="shared" si="13"/>
        <v>44586338.689999998</v>
      </c>
      <c r="AO44" s="130">
        <v>2065112300</v>
      </c>
      <c r="AP44" s="130">
        <v>258020015.38999999</v>
      </c>
      <c r="AQ44" s="126">
        <f t="shared" si="14"/>
        <v>-1807092284.6100001</v>
      </c>
      <c r="AR44" s="129">
        <v>120000000</v>
      </c>
      <c r="AS44" s="129">
        <v>889901011.61000001</v>
      </c>
      <c r="AT44" s="129">
        <f t="shared" si="15"/>
        <v>769901011.61000001</v>
      </c>
      <c r="AU44" s="229">
        <f t="shared" si="16"/>
        <v>2480992300</v>
      </c>
      <c r="AV44" s="225">
        <f t="shared" si="17"/>
        <v>1556161600.6399999</v>
      </c>
      <c r="AW44" s="225">
        <f t="shared" si="18"/>
        <v>-924830699.36000025</v>
      </c>
      <c r="AY44" s="432">
        <f>AU44-AR44</f>
        <v>2360992300</v>
      </c>
      <c r="AZ44" s="432">
        <f>AV44-AS44</f>
        <v>666260589.02999985</v>
      </c>
      <c r="BA44" s="432">
        <f t="shared" ref="BA44" si="49">AW44-AT44</f>
        <v>-1694731710.9700003</v>
      </c>
    </row>
    <row r="45" spans="1:53" s="410" customFormat="1" ht="19.5" customHeight="1">
      <c r="A45" s="407" t="s">
        <v>244</v>
      </c>
      <c r="B45" s="383">
        <f>AIRAG!U81</f>
        <v>5333600</v>
      </c>
      <c r="C45" s="383">
        <f>AIRAG!V81</f>
        <v>5427210</v>
      </c>
      <c r="D45" s="383">
        <f t="shared" si="22"/>
        <v>93610</v>
      </c>
      <c r="E45" s="383">
        <f>ALTANSHIREE!U81</f>
        <v>3080000</v>
      </c>
      <c r="F45" s="383">
        <f>ALTANSHIREE!V81</f>
        <v>703000</v>
      </c>
      <c r="G45" s="383">
        <f t="shared" si="2"/>
        <v>-2377000</v>
      </c>
      <c r="H45" s="383">
        <f>DALANGARGALAN!U81</f>
        <v>2400000</v>
      </c>
      <c r="I45" s="383">
        <f>DALANGARGALAN!V81</f>
        <v>1154525</v>
      </c>
      <c r="J45" s="383">
        <f t="shared" si="3"/>
        <v>-1245475</v>
      </c>
      <c r="K45" s="383">
        <f>DELGEREH!U81</f>
        <v>250000</v>
      </c>
      <c r="L45" s="383">
        <f>DELGEREH!V81</f>
        <v>0</v>
      </c>
      <c r="M45" s="383">
        <f t="shared" si="23"/>
        <v>-250000</v>
      </c>
      <c r="N45" s="383">
        <f>IHHET!U81</f>
        <v>666400</v>
      </c>
      <c r="O45" s="383">
        <f>IHHET!V81</f>
        <v>708750</v>
      </c>
      <c r="P45" s="383">
        <f t="shared" si="5"/>
        <v>42350</v>
      </c>
      <c r="Q45" s="383">
        <f>MANDAX!U81</f>
        <v>640000</v>
      </c>
      <c r="R45" s="383">
        <f>MANDAX!V81</f>
        <v>20000</v>
      </c>
      <c r="S45" s="383">
        <f t="shared" si="6"/>
        <v>-620000</v>
      </c>
      <c r="T45" s="383">
        <f>ORGON!U81</f>
        <v>3516200</v>
      </c>
      <c r="U45" s="383">
        <f>ORGON!V81</f>
        <v>7342750</v>
      </c>
      <c r="V45" s="383">
        <f t="shared" si="24"/>
        <v>3826550</v>
      </c>
      <c r="W45" s="383">
        <f>SAIXANDULAAN!U81</f>
        <v>800000</v>
      </c>
      <c r="X45" s="383">
        <f>SAIXANDULAAN!V81</f>
        <v>0</v>
      </c>
      <c r="Y45" s="383">
        <f t="shared" si="25"/>
        <v>-800000</v>
      </c>
      <c r="Z45" s="383">
        <f>ULAANBADRAX!U81</f>
        <v>4000000</v>
      </c>
      <c r="AA45" s="383">
        <f>ULAANBADRAX!V81</f>
        <v>0</v>
      </c>
      <c r="AB45" s="383">
        <f t="shared" si="9"/>
        <v>-4000000</v>
      </c>
      <c r="AC45" s="383">
        <f>HATANBULAG!U81</f>
        <v>5000000</v>
      </c>
      <c r="AD45" s="383">
        <f>HATANBULAG!V81</f>
        <v>1737085</v>
      </c>
      <c r="AE45" s="383">
        <f t="shared" si="10"/>
        <v>-3262915</v>
      </c>
      <c r="AF45" s="383">
        <f>HOBSGOL!U81</f>
        <v>324000</v>
      </c>
      <c r="AG45" s="383">
        <f>HOBSGOL!V81</f>
        <v>2332000</v>
      </c>
      <c r="AH45" s="383">
        <f t="shared" si="11"/>
        <v>2008000</v>
      </c>
      <c r="AI45" s="383">
        <f>ERDENE!U81</f>
        <v>664000</v>
      </c>
      <c r="AJ45" s="383">
        <f>ERDENE!V81</f>
        <v>0</v>
      </c>
      <c r="AK45" s="383">
        <f t="shared" si="12"/>
        <v>-664000</v>
      </c>
      <c r="AL45" s="383">
        <f>SAINSHAND!CR81</f>
        <v>22000000</v>
      </c>
      <c r="AM45" s="383">
        <f>SAINSHAND!CS81</f>
        <v>20106827</v>
      </c>
      <c r="AN45" s="383">
        <f t="shared" si="13"/>
        <v>-1893173</v>
      </c>
      <c r="AO45" s="408">
        <f>'ZAMIIN UUD'!BN81</f>
        <v>10400000</v>
      </c>
      <c r="AP45" s="408">
        <f>'ZAMIIN UUD'!BO81</f>
        <v>4415859.04</v>
      </c>
      <c r="AQ45" s="383">
        <f t="shared" si="14"/>
        <v>-5984140.96</v>
      </c>
      <c r="AR45" s="383">
        <f>'AIMAG TOB'!BQ81</f>
        <v>46666400</v>
      </c>
      <c r="AS45" s="383">
        <f>'AIMAG TOB'!BR81</f>
        <v>74288500</v>
      </c>
      <c r="AT45" s="383">
        <f t="shared" si="15"/>
        <v>27622100</v>
      </c>
      <c r="AU45" s="409">
        <f>SUM(B45+E45+H45+K45+N45+Q45+T45+W45+Z45+AC45+AF45+AI45+AL45+AO45+AR45)</f>
        <v>105740600</v>
      </c>
      <c r="AV45" s="409">
        <f t="shared" si="17"/>
        <v>118236506.03999999</v>
      </c>
      <c r="AW45" s="409">
        <f t="shared" si="18"/>
        <v>12495906.039999999</v>
      </c>
    </row>
    <row r="46" spans="1:53" s="275" customFormat="1" ht="19.5" customHeight="1">
      <c r="A46" s="276" t="s">
        <v>245</v>
      </c>
      <c r="B46" s="273">
        <f>SUM(B47:B48)</f>
        <v>0</v>
      </c>
      <c r="C46" s="273">
        <f>SUM(C47:C48)</f>
        <v>0</v>
      </c>
      <c r="D46" s="273">
        <f t="shared" si="22"/>
        <v>0</v>
      </c>
      <c r="E46" s="273">
        <f>SUM(E47:E48)</f>
        <v>0</v>
      </c>
      <c r="F46" s="273">
        <f>SUM(F47:F48)</f>
        <v>0</v>
      </c>
      <c r="G46" s="273">
        <f t="shared" si="2"/>
        <v>0</v>
      </c>
      <c r="H46" s="273">
        <f>SUM(H47:H48)</f>
        <v>0</v>
      </c>
      <c r="I46" s="273">
        <f>SUM(I47:I48)</f>
        <v>0</v>
      </c>
      <c r="J46" s="273">
        <f t="shared" si="3"/>
        <v>0</v>
      </c>
      <c r="K46" s="273">
        <f>SUM(K47:K48)</f>
        <v>0</v>
      </c>
      <c r="L46" s="273">
        <f>SUM(L47:L48)</f>
        <v>0</v>
      </c>
      <c r="M46" s="273">
        <f t="shared" si="23"/>
        <v>0</v>
      </c>
      <c r="N46" s="273">
        <f>SUM(N47:N48)</f>
        <v>0</v>
      </c>
      <c r="O46" s="273">
        <f>SUM(O47:O48)</f>
        <v>0</v>
      </c>
      <c r="P46" s="273">
        <f t="shared" si="5"/>
        <v>0</v>
      </c>
      <c r="Q46" s="128">
        <f>+Q47+Q48</f>
        <v>0</v>
      </c>
      <c r="R46" s="128">
        <f>+R47+R48</f>
        <v>0</v>
      </c>
      <c r="S46" s="128">
        <f t="shared" si="6"/>
        <v>0</v>
      </c>
      <c r="T46" s="273">
        <f t="shared" ref="T46:U46" si="50">SUM(T47:T48)</f>
        <v>0</v>
      </c>
      <c r="U46" s="273">
        <f t="shared" si="50"/>
        <v>0</v>
      </c>
      <c r="V46" s="273">
        <f t="shared" si="24"/>
        <v>0</v>
      </c>
      <c r="W46" s="273">
        <f>SUM(W47:W48)</f>
        <v>0</v>
      </c>
      <c r="X46" s="273">
        <f>SUM(X47:X48)</f>
        <v>0</v>
      </c>
      <c r="Y46" s="273">
        <f t="shared" si="25"/>
        <v>0</v>
      </c>
      <c r="Z46" s="273">
        <f>SUM(Z47:Z48)</f>
        <v>0</v>
      </c>
      <c r="AA46" s="273">
        <f>SUM(AA47:AA48)</f>
        <v>0</v>
      </c>
      <c r="AB46" s="273">
        <f t="shared" si="9"/>
        <v>0</v>
      </c>
      <c r="AC46" s="273">
        <f>SUM(AC47:AC48)</f>
        <v>0</v>
      </c>
      <c r="AD46" s="277">
        <f t="shared" ref="AD46" si="51">SUM(AD47:AD48)</f>
        <v>0</v>
      </c>
      <c r="AE46" s="273">
        <f t="shared" si="10"/>
        <v>0</v>
      </c>
      <c r="AF46" s="273">
        <f t="shared" ref="AF46:AG46" si="52">SUM(AF47:AF48)</f>
        <v>0</v>
      </c>
      <c r="AG46" s="273">
        <f t="shared" si="52"/>
        <v>0</v>
      </c>
      <c r="AH46" s="273">
        <f t="shared" si="11"/>
        <v>0</v>
      </c>
      <c r="AI46" s="273">
        <f>SUM(AI47:AI48)</f>
        <v>0</v>
      </c>
      <c r="AJ46" s="273">
        <f>SUM(AJ47:AJ48)</f>
        <v>0</v>
      </c>
      <c r="AK46" s="273">
        <f t="shared" si="12"/>
        <v>0</v>
      </c>
      <c r="AL46" s="273">
        <f>SUM(AL47:AL48)</f>
        <v>0</v>
      </c>
      <c r="AM46" s="273">
        <f t="shared" ref="AM46" si="53">SUM(AM47:AM48)</f>
        <v>0</v>
      </c>
      <c r="AN46" s="273">
        <f t="shared" si="13"/>
        <v>0</v>
      </c>
      <c r="AO46" s="273">
        <v>0</v>
      </c>
      <c r="AP46" s="273">
        <v>0</v>
      </c>
      <c r="AQ46" s="273">
        <f t="shared" si="14"/>
        <v>0</v>
      </c>
      <c r="AR46" s="273">
        <f t="shared" ref="AR46:AS46" si="54">SUM(AR47:AR48)</f>
        <v>10010000000</v>
      </c>
      <c r="AS46" s="273">
        <f t="shared" si="54"/>
        <v>3004983740</v>
      </c>
      <c r="AT46" s="273">
        <f t="shared" si="15"/>
        <v>-7005016260</v>
      </c>
      <c r="AU46" s="274">
        <f t="shared" si="16"/>
        <v>10010000000</v>
      </c>
      <c r="AV46" s="274">
        <f t="shared" si="17"/>
        <v>3004983740</v>
      </c>
      <c r="AW46" s="274">
        <f t="shared" si="18"/>
        <v>-7005016260</v>
      </c>
    </row>
    <row r="47" spans="1:53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8"/>
      <c r="R47" s="128"/>
      <c r="S47" s="128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34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10000000</v>
      </c>
      <c r="AS47" s="129">
        <v>37650040</v>
      </c>
      <c r="AT47" s="129">
        <f t="shared" si="15"/>
        <v>27650040</v>
      </c>
      <c r="AU47" s="229">
        <f t="shared" si="16"/>
        <v>10000000</v>
      </c>
      <c r="AV47" s="225">
        <f t="shared" si="17"/>
        <v>37650040</v>
      </c>
      <c r="AW47" s="225">
        <f t="shared" si="18"/>
        <v>27650040</v>
      </c>
    </row>
    <row r="48" spans="1:53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8"/>
      <c r="R48" s="128"/>
      <c r="S48" s="128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27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391">
        <v>10000000000</v>
      </c>
      <c r="AS48" s="391">
        <v>2967333700</v>
      </c>
      <c r="AT48" s="129">
        <f t="shared" si="15"/>
        <v>-7032666300</v>
      </c>
      <c r="AU48" s="229">
        <f>SUM(B48+E48+H48+K48+N48+Q48+T48+W48+Z48+AC48+AF48+AI48+AL48+AO48+AR48)</f>
        <v>10000000000</v>
      </c>
      <c r="AV48" s="225">
        <f t="shared" si="17"/>
        <v>2967333700</v>
      </c>
      <c r="AW48" s="225">
        <f t="shared" si="18"/>
        <v>-7032666300</v>
      </c>
    </row>
    <row r="49" spans="2:49">
      <c r="B49" s="205">
        <f>+B9-B45</f>
        <v>650926900</v>
      </c>
      <c r="C49" s="205">
        <f>+C9-C45</f>
        <v>851193646.43999994</v>
      </c>
      <c r="D49" s="205">
        <f t="shared" ref="D49:AQ49" si="55">+D9-D45</f>
        <v>200266746.43999994</v>
      </c>
      <c r="E49" s="205">
        <f t="shared" si="55"/>
        <v>742942900</v>
      </c>
      <c r="F49" s="205">
        <f t="shared" si="55"/>
        <v>686803046</v>
      </c>
      <c r="G49" s="205">
        <f t="shared" si="55"/>
        <v>-56139854</v>
      </c>
      <c r="H49" s="205">
        <f t="shared" si="55"/>
        <v>5720052900</v>
      </c>
      <c r="I49" s="205">
        <f t="shared" si="55"/>
        <v>10772140370.689999</v>
      </c>
      <c r="J49" s="205">
        <f t="shared" si="55"/>
        <v>5052087470.6899986</v>
      </c>
      <c r="K49" s="205">
        <f t="shared" si="55"/>
        <v>252929500</v>
      </c>
      <c r="L49" s="205">
        <f>+L9-L45</f>
        <v>296102843.96000004</v>
      </c>
      <c r="M49" s="205">
        <f t="shared" si="55"/>
        <v>43173343.960000038</v>
      </c>
      <c r="N49" s="205">
        <f>+N9-N45</f>
        <v>473479300</v>
      </c>
      <c r="O49" s="205">
        <f t="shared" si="55"/>
        <v>592994749</v>
      </c>
      <c r="P49" s="205">
        <f t="shared" si="55"/>
        <v>119515449</v>
      </c>
      <c r="Q49" s="221">
        <f t="shared" si="55"/>
        <v>1336047300</v>
      </c>
      <c r="R49" s="221">
        <f t="shared" si="55"/>
        <v>1325362891.6299999</v>
      </c>
      <c r="S49" s="221">
        <f t="shared" si="55"/>
        <v>-10684408.370000124</v>
      </c>
      <c r="T49" s="205">
        <f t="shared" si="55"/>
        <v>1518348100</v>
      </c>
      <c r="U49" s="205">
        <f t="shared" si="55"/>
        <v>1264884549.8600001</v>
      </c>
      <c r="V49" s="205">
        <f t="shared" si="55"/>
        <v>-253463550.13999987</v>
      </c>
      <c r="W49" s="205">
        <f>+W9-W45</f>
        <v>339951900</v>
      </c>
      <c r="X49" s="205">
        <f>+X9-X45</f>
        <v>312302404.23000002</v>
      </c>
      <c r="Y49" s="205">
        <f t="shared" si="55"/>
        <v>-27649495.769999981</v>
      </c>
      <c r="Z49" s="205">
        <f t="shared" si="55"/>
        <v>550276200</v>
      </c>
      <c r="AA49" s="205">
        <f t="shared" si="55"/>
        <v>622483003.8599999</v>
      </c>
      <c r="AB49" s="205">
        <f t="shared" si="55"/>
        <v>72206803.859999895</v>
      </c>
      <c r="AC49" s="205">
        <f t="shared" si="55"/>
        <v>4066423400</v>
      </c>
      <c r="AD49" s="205">
        <f t="shared" si="55"/>
        <v>4055276717.1500001</v>
      </c>
      <c r="AE49" s="205">
        <f t="shared" si="55"/>
        <v>-11146682.849999905</v>
      </c>
      <c r="AF49" s="205">
        <f t="shared" si="55"/>
        <v>2151010900</v>
      </c>
      <c r="AG49" s="205">
        <f t="shared" si="55"/>
        <v>1742821885.95</v>
      </c>
      <c r="AH49" s="205">
        <f t="shared" si="55"/>
        <v>-408189014.04999995</v>
      </c>
      <c r="AI49" s="205">
        <f t="shared" si="55"/>
        <v>793778100</v>
      </c>
      <c r="AJ49" s="205">
        <f t="shared" si="55"/>
        <v>1012844470.27</v>
      </c>
      <c r="AK49" s="205">
        <f t="shared" si="55"/>
        <v>219066370.26999998</v>
      </c>
      <c r="AL49" s="205">
        <f t="shared" si="55"/>
        <v>15454415200</v>
      </c>
      <c r="AM49" s="205">
        <f t="shared" si="55"/>
        <v>16983301563.790001</v>
      </c>
      <c r="AN49" s="205">
        <f t="shared" si="55"/>
        <v>1528886363.7900009</v>
      </c>
      <c r="AO49" s="205">
        <f>+AO9-AO45</f>
        <v>29579028000</v>
      </c>
      <c r="AP49" s="205">
        <f t="shared" si="55"/>
        <v>21717666864.579994</v>
      </c>
      <c r="AQ49" s="205">
        <f t="shared" si="55"/>
        <v>-7861361135.4200048</v>
      </c>
      <c r="AR49" s="205">
        <f>+AR9-AR45</f>
        <v>38253988600</v>
      </c>
      <c r="AS49" s="205">
        <f>+AS9-AS45</f>
        <v>11563599119.789999</v>
      </c>
      <c r="AT49" s="205">
        <f>+AT9-AT45</f>
        <v>-26690389480.209999</v>
      </c>
      <c r="AU49" s="205">
        <f>+AU9-AU45</f>
        <v>101883599200</v>
      </c>
      <c r="AV49" s="205">
        <f t="shared" ref="AV49:AW49" si="56">+AV9-AV45</f>
        <v>73799778127.199997</v>
      </c>
      <c r="AW49" s="205">
        <f t="shared" si="56"/>
        <v>-28083821072.800007</v>
      </c>
    </row>
    <row r="50" spans="2:49">
      <c r="AW50" s="205"/>
    </row>
    <row r="51" spans="2:49">
      <c r="B51" s="205">
        <f>+Sheet1!F12</f>
        <v>285000000</v>
      </c>
      <c r="C51" s="205">
        <f>+Sheet1!G12</f>
        <v>145000000</v>
      </c>
      <c r="E51" s="205">
        <f>+Sheet1!F13</f>
        <v>196000000</v>
      </c>
      <c r="F51" s="205">
        <f>+Sheet1!G13</f>
        <v>205000000</v>
      </c>
      <c r="K51" s="205">
        <f>+Sheet1!F15</f>
        <v>560000000</v>
      </c>
      <c r="L51" s="205">
        <f>+Sheet1!G15</f>
        <v>515000000</v>
      </c>
      <c r="N51" s="205">
        <f>+Sheet1!F16</f>
        <v>335000000</v>
      </c>
      <c r="O51" s="205">
        <f>+Sheet1!G16</f>
        <v>210000000</v>
      </c>
      <c r="Q51" s="427"/>
      <c r="R51" s="428"/>
      <c r="W51" s="205">
        <f>+Sheet1!F19</f>
        <v>470000000</v>
      </c>
      <c r="X51" s="205">
        <f>+Sheet1!G19</f>
        <v>470000000</v>
      </c>
      <c r="Z51" s="221">
        <f>+Sheet1!F20</f>
        <v>380000000</v>
      </c>
      <c r="AA51" s="221">
        <f>+Sheet1!G20</f>
        <v>380000000</v>
      </c>
      <c r="AI51" s="221">
        <f>+Sheet1!F23</f>
        <v>159635600</v>
      </c>
      <c r="AJ51" s="221">
        <f>+Sheet1!G23</f>
        <v>85000000</v>
      </c>
      <c r="AS51" s="221">
        <f>Sheet1!J27</f>
        <v>28088700000</v>
      </c>
      <c r="AU51" s="229">
        <f>SUM(B51+E51+H51+K51+N51+Q51+T51+W51+Z51+AC51+AF51+AI51+AL51+AO51+AR51)</f>
        <v>2385635600</v>
      </c>
      <c r="AV51" s="225">
        <f>SUM(C51+F51+I51+L51+O51+R51+U51+X51+AA51+AD51+AG51+AJ51+AM51+AP51)</f>
        <v>2010000000</v>
      </c>
      <c r="AW51" s="205"/>
    </row>
    <row r="52" spans="2:49">
      <c r="B52" s="205">
        <f>B49+B51</f>
        <v>935926900</v>
      </c>
      <c r="C52" s="205">
        <f>C49+C51</f>
        <v>996193646.43999994</v>
      </c>
      <c r="D52" s="205">
        <f t="shared" ref="D52:AS52" si="57">D49+D51</f>
        <v>200266746.43999994</v>
      </c>
      <c r="E52" s="205">
        <f t="shared" si="57"/>
        <v>938942900</v>
      </c>
      <c r="F52" s="205">
        <f t="shared" si="57"/>
        <v>891803046</v>
      </c>
      <c r="G52" s="205">
        <f t="shared" si="57"/>
        <v>-56139854</v>
      </c>
      <c r="H52" s="205">
        <f t="shared" si="57"/>
        <v>5720052900</v>
      </c>
      <c r="I52" s="205">
        <f t="shared" si="57"/>
        <v>10772140370.689999</v>
      </c>
      <c r="J52" s="205">
        <f t="shared" si="57"/>
        <v>5052087470.6899986</v>
      </c>
      <c r="K52" s="205">
        <f>K49+K51</f>
        <v>812929500</v>
      </c>
      <c r="L52" s="205">
        <f t="shared" si="57"/>
        <v>811102843.96000004</v>
      </c>
      <c r="M52" s="205">
        <f t="shared" si="57"/>
        <v>43173343.960000038</v>
      </c>
      <c r="N52" s="205">
        <f t="shared" si="57"/>
        <v>808479300</v>
      </c>
      <c r="O52" s="205">
        <f t="shared" si="57"/>
        <v>802994749</v>
      </c>
      <c r="P52" s="205">
        <f t="shared" si="57"/>
        <v>119515449</v>
      </c>
      <c r="Q52" s="221">
        <f t="shared" si="57"/>
        <v>1336047300</v>
      </c>
      <c r="R52" s="221">
        <f t="shared" si="57"/>
        <v>1325362891.6299999</v>
      </c>
      <c r="S52" s="221">
        <f t="shared" si="57"/>
        <v>-10684408.370000124</v>
      </c>
      <c r="T52" s="205">
        <f t="shared" si="57"/>
        <v>1518348100</v>
      </c>
      <c r="U52" s="205">
        <f t="shared" si="57"/>
        <v>1264884549.8600001</v>
      </c>
      <c r="V52" s="205">
        <f t="shared" si="57"/>
        <v>-253463550.13999987</v>
      </c>
      <c r="W52" s="205">
        <f t="shared" si="57"/>
        <v>809951900</v>
      </c>
      <c r="X52" s="205">
        <f t="shared" si="57"/>
        <v>782302404.23000002</v>
      </c>
      <c r="Y52" s="205">
        <f t="shared" si="57"/>
        <v>-27649495.769999981</v>
      </c>
      <c r="Z52" s="205">
        <f t="shared" si="57"/>
        <v>930276200</v>
      </c>
      <c r="AA52" s="205">
        <f t="shared" si="57"/>
        <v>1002483003.8599999</v>
      </c>
      <c r="AB52" s="205">
        <f t="shared" si="57"/>
        <v>72206803.859999895</v>
      </c>
      <c r="AC52" s="205">
        <f t="shared" si="57"/>
        <v>4066423400</v>
      </c>
      <c r="AD52" s="205">
        <f t="shared" si="57"/>
        <v>4055276717.1500001</v>
      </c>
      <c r="AE52" s="205">
        <f t="shared" si="57"/>
        <v>-11146682.849999905</v>
      </c>
      <c r="AF52" s="205">
        <f t="shared" si="57"/>
        <v>2151010900</v>
      </c>
      <c r="AG52" s="205">
        <f t="shared" si="57"/>
        <v>1742821885.95</v>
      </c>
      <c r="AH52" s="205">
        <f t="shared" si="57"/>
        <v>-408189014.04999995</v>
      </c>
      <c r="AI52" s="205">
        <f t="shared" si="57"/>
        <v>953413700</v>
      </c>
      <c r="AJ52" s="205">
        <f t="shared" si="57"/>
        <v>1097844470.27</v>
      </c>
      <c r="AK52" s="205">
        <f t="shared" si="57"/>
        <v>219066370.26999998</v>
      </c>
      <c r="AL52" s="205">
        <f t="shared" si="57"/>
        <v>15454415200</v>
      </c>
      <c r="AM52" s="205">
        <f t="shared" si="57"/>
        <v>16983301563.790001</v>
      </c>
      <c r="AN52" s="205">
        <f t="shared" si="57"/>
        <v>1528886363.7900009</v>
      </c>
      <c r="AO52" s="205">
        <f t="shared" si="57"/>
        <v>29579028000</v>
      </c>
      <c r="AP52" s="205">
        <f t="shared" si="57"/>
        <v>21717666864.579994</v>
      </c>
      <c r="AQ52" s="205">
        <f t="shared" si="57"/>
        <v>-7861361135.4200048</v>
      </c>
      <c r="AR52" s="205">
        <f t="shared" si="57"/>
        <v>38253988600</v>
      </c>
      <c r="AS52" s="205">
        <f t="shared" si="57"/>
        <v>39652299119.790001</v>
      </c>
      <c r="AT52" s="205">
        <f t="shared" ref="AT52:AV52" si="58">AT49+AT51</f>
        <v>-26690389480.209999</v>
      </c>
      <c r="AU52" s="205">
        <f t="shared" si="58"/>
        <v>104269234800</v>
      </c>
      <c r="AV52" s="205">
        <f t="shared" si="58"/>
        <v>75809778127.199997</v>
      </c>
      <c r="AW52" s="205">
        <f t="shared" ref="AW52" si="59">+AW12-AW48</f>
        <v>-10802427728.98</v>
      </c>
    </row>
    <row r="54" spans="2:49">
      <c r="O54" s="205">
        <f>+O52-[3]Sheet1!$F$3</f>
        <v>0</v>
      </c>
      <c r="AS54" s="221">
        <f>40876320-35485299</f>
        <v>5391021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18" top="0.2" bottom="0.2" header="0.2" footer="0.2"/>
  <pageSetup paperSize="9" scale="62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abSelected="1" workbookViewId="0">
      <selection activeCell="B34" sqref="B34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8-р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282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312</v>
      </c>
      <c r="E7" s="16" t="s">
        <v>265</v>
      </c>
    </row>
    <row r="8" spans="1:5">
      <c r="A8" s="447" t="s">
        <v>248</v>
      </c>
      <c r="B8" s="466" t="s">
        <v>114</v>
      </c>
      <c r="C8" s="466" t="s">
        <v>115</v>
      </c>
      <c r="D8" s="467" t="s">
        <v>172</v>
      </c>
      <c r="E8" s="467"/>
    </row>
    <row r="9" spans="1:5">
      <c r="A9" s="465"/>
      <c r="B9" s="466"/>
      <c r="C9" s="466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101989339800</v>
      </c>
      <c r="C10" s="40">
        <f>SUM(орлого!AV9)</f>
        <v>73918014633.23999</v>
      </c>
      <c r="D10" s="40">
        <f>SUM(C10-B10)</f>
        <v>-28071325166.76001</v>
      </c>
      <c r="E10" s="40">
        <f>C10/B10*100</f>
        <v>72.4762164145708</v>
      </c>
    </row>
    <row r="11" spans="1:5" ht="13.5" customHeight="1">
      <c r="A11" s="71" t="s">
        <v>216</v>
      </c>
      <c r="B11" s="40">
        <f>SUM(орлого!AU10)</f>
        <v>91979339800</v>
      </c>
      <c r="C11" s="40">
        <f>SUM(орлого!AV10)</f>
        <v>70913030893.23999</v>
      </c>
      <c r="D11" s="40">
        <f t="shared" ref="D11:D49" si="0">SUM(C11-B11)</f>
        <v>-21066308906.76001</v>
      </c>
      <c r="E11" s="40">
        <f t="shared" ref="E11:E49" si="1">C11/B11*100</f>
        <v>77.096694809327161</v>
      </c>
    </row>
    <row r="12" spans="1:5" ht="13.5" customHeight="1">
      <c r="A12" s="71" t="s">
        <v>217</v>
      </c>
      <c r="B12" s="40">
        <f>SUM(орлого!AU11)</f>
        <v>85824521800</v>
      </c>
      <c r="C12" s="40">
        <f>SUM(орлого!AV11)</f>
        <v>65748911690.739998</v>
      </c>
      <c r="D12" s="40">
        <f t="shared" si="0"/>
        <v>-20075610109.260002</v>
      </c>
      <c r="E12" s="40">
        <f t="shared" si="1"/>
        <v>76.608538342872535</v>
      </c>
    </row>
    <row r="13" spans="1:5" ht="13.5" customHeight="1">
      <c r="A13" s="71" t="s">
        <v>218</v>
      </c>
      <c r="B13" s="40">
        <f>SUM(орлого!AU12)</f>
        <v>61660085400</v>
      </c>
      <c r="C13" s="40">
        <f>SUM(орлого!AV12)</f>
        <v>43824991371.020004</v>
      </c>
      <c r="D13" s="40">
        <f t="shared" si="0"/>
        <v>-17835094028.979996</v>
      </c>
      <c r="E13" s="40">
        <f t="shared" si="1"/>
        <v>71.075138943969094</v>
      </c>
    </row>
    <row r="14" spans="1:5" ht="13.5" customHeight="1">
      <c r="A14" s="71" t="s">
        <v>219</v>
      </c>
      <c r="B14" s="40">
        <f>SUM(орлого!AU13)</f>
        <v>34697096800</v>
      </c>
      <c r="C14" s="40">
        <f>SUM(орлого!AV13)</f>
        <v>37349782028.480003</v>
      </c>
      <c r="D14" s="40">
        <f t="shared" si="0"/>
        <v>2652685228.4800034</v>
      </c>
      <c r="E14" s="40">
        <f t="shared" si="1"/>
        <v>107.64526566522419</v>
      </c>
    </row>
    <row r="15" spans="1:5" ht="13.5" customHeight="1">
      <c r="A15" s="71" t="s">
        <v>220</v>
      </c>
      <c r="B15" s="40">
        <f>SUM(орлого!AU14)</f>
        <v>30153308400</v>
      </c>
      <c r="C15" s="40">
        <f>SUM(орлого!AV14)</f>
        <v>32491416428.959999</v>
      </c>
      <c r="D15" s="40">
        <f t="shared" si="0"/>
        <v>2338108028.9599991</v>
      </c>
      <c r="E15" s="40">
        <f t="shared" si="1"/>
        <v>107.75406797139382</v>
      </c>
    </row>
    <row r="16" spans="1:5" ht="13.5" customHeight="1">
      <c r="A16" s="71" t="s">
        <v>156</v>
      </c>
      <c r="B16" s="40">
        <f>SUM(орлого!AU15)</f>
        <v>2294563000</v>
      </c>
      <c r="C16" s="40">
        <f>SUM(орлого!AV15)</f>
        <v>2209786878.6799998</v>
      </c>
      <c r="D16" s="40">
        <f t="shared" si="0"/>
        <v>-84776121.320000172</v>
      </c>
      <c r="E16" s="40">
        <f t="shared" si="1"/>
        <v>96.305347845319559</v>
      </c>
    </row>
    <row r="17" spans="1:5" ht="13.5" customHeight="1">
      <c r="A17" s="71" t="s">
        <v>157</v>
      </c>
      <c r="B17" s="40">
        <f>SUM(орлого!AU16)</f>
        <v>2405427000</v>
      </c>
      <c r="C17" s="40">
        <f>SUM(орлого!AV16)</f>
        <v>1644738364.5700002</v>
      </c>
      <c r="D17" s="40">
        <f t="shared" si="0"/>
        <v>-760688635.42999983</v>
      </c>
      <c r="E17" s="40">
        <f t="shared" si="1"/>
        <v>68.376149622083744</v>
      </c>
    </row>
    <row r="18" spans="1:5" ht="13.5" customHeight="1">
      <c r="A18" s="71" t="s">
        <v>158</v>
      </c>
      <c r="B18" s="40">
        <f>SUM(орлого!AU17)</f>
        <v>612864200</v>
      </c>
      <c r="C18" s="40">
        <f>SUM(орлого!AV17)</f>
        <v>1856197997.2999997</v>
      </c>
      <c r="D18" s="40">
        <f t="shared" si="0"/>
        <v>1243333797.2999997</v>
      </c>
      <c r="E18" s="40">
        <f t="shared" si="1"/>
        <v>302.87264247120322</v>
      </c>
    </row>
    <row r="19" spans="1:5" ht="13.5" customHeight="1">
      <c r="A19" s="71" t="s">
        <v>159</v>
      </c>
      <c r="B19" s="40">
        <f>SUM(орлого!AU18)</f>
        <v>830934200</v>
      </c>
      <c r="C19" s="40">
        <f>SUM(орлого!AV18)</f>
        <v>719561017.96000004</v>
      </c>
      <c r="D19" s="40">
        <f t="shared" si="0"/>
        <v>-111373182.03999996</v>
      </c>
      <c r="E19" s="40">
        <f t="shared" si="1"/>
        <v>86.596630390228256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-1600000000</v>
      </c>
      <c r="C21" s="40">
        <f>SUM(орлого!AV20)</f>
        <v>-1571918658.99</v>
      </c>
      <c r="D21" s="40">
        <f t="shared" si="0"/>
        <v>28081341.00999999</v>
      </c>
      <c r="E21" s="40"/>
    </row>
    <row r="22" spans="1:5" ht="13.5" customHeight="1">
      <c r="A22" s="71" t="s">
        <v>223</v>
      </c>
      <c r="B22" s="40">
        <f>SUM(орлого!AU21)</f>
        <v>26962988600</v>
      </c>
      <c r="C22" s="40">
        <f>SUM(орлого!AV21)</f>
        <v>6475209342.54</v>
      </c>
      <c r="D22" s="40">
        <f t="shared" si="0"/>
        <v>-20487779257.459999</v>
      </c>
      <c r="E22" s="40">
        <f t="shared" si="1"/>
        <v>24.015176650484509</v>
      </c>
    </row>
    <row r="23" spans="1:5" ht="13.5" customHeight="1">
      <c r="A23" s="71" t="s">
        <v>249</v>
      </c>
      <c r="B23" s="40">
        <f>SUM(орлого!AU22)</f>
        <v>26962988600</v>
      </c>
      <c r="C23" s="40">
        <f>SUM(орлого!AV22)</f>
        <v>6475209342.54</v>
      </c>
      <c r="D23" s="40">
        <f t="shared" si="0"/>
        <v>-20487779257.459999</v>
      </c>
      <c r="E23" s="40">
        <f t="shared" si="1"/>
        <v>24.015176650484509</v>
      </c>
    </row>
    <row r="24" spans="1:5" ht="13.5" customHeight="1">
      <c r="A24" s="71" t="s">
        <v>224</v>
      </c>
      <c r="B24" s="40">
        <f>SUM(орлого!AU23)</f>
        <v>4045359500</v>
      </c>
      <c r="C24" s="40">
        <f>SUM(орлого!AV23)</f>
        <v>8813939358.1599998</v>
      </c>
      <c r="D24" s="40">
        <f t="shared" si="0"/>
        <v>4768579858.1599998</v>
      </c>
      <c r="E24" s="40">
        <f t="shared" si="1"/>
        <v>217.87777719532713</v>
      </c>
    </row>
    <row r="25" spans="1:5" ht="13.5" customHeight="1">
      <c r="A25" s="71" t="s">
        <v>225</v>
      </c>
      <c r="B25" s="40">
        <f>SUM(орлого!AU24)</f>
        <v>2678571100</v>
      </c>
      <c r="C25" s="40">
        <f>SUM(орлого!AV24)</f>
        <v>7264442819.1399994</v>
      </c>
      <c r="D25" s="40">
        <f t="shared" si="0"/>
        <v>4585871719.1399994</v>
      </c>
      <c r="E25" s="40">
        <f t="shared" si="1"/>
        <v>271.20589851581684</v>
      </c>
    </row>
    <row r="26" spans="1:5" ht="13.5" customHeight="1">
      <c r="A26" s="71" t="s">
        <v>160</v>
      </c>
      <c r="B26" s="40">
        <f>SUM(орлого!AU25)</f>
        <v>17462400</v>
      </c>
      <c r="C26" s="40">
        <f>SUM(орлого!AV25)</f>
        <v>14145000</v>
      </c>
      <c r="D26" s="40">
        <f t="shared" si="0"/>
        <v>-3317400</v>
      </c>
      <c r="E26" s="40">
        <f t="shared" si="1"/>
        <v>81.002611324903796</v>
      </c>
    </row>
    <row r="27" spans="1:5" ht="13.5" customHeight="1">
      <c r="A27" s="71" t="s">
        <v>226</v>
      </c>
      <c r="B27" s="40">
        <f>SUM(орлого!AU26)</f>
        <v>1176000000</v>
      </c>
      <c r="C27" s="40">
        <f>SUM(орлого!AV26)</f>
        <v>1350950259.02</v>
      </c>
      <c r="D27" s="40">
        <f t="shared" si="0"/>
        <v>174950259.01999998</v>
      </c>
      <c r="E27" s="40">
        <f t="shared" si="1"/>
        <v>114.87672270578231</v>
      </c>
    </row>
    <row r="28" spans="1:5" ht="13.5" customHeight="1">
      <c r="A28" s="71" t="s">
        <v>227</v>
      </c>
      <c r="B28" s="40">
        <f>SUM(орлого!AU27)</f>
        <v>173326000</v>
      </c>
      <c r="C28" s="40">
        <f>SUM(орлого!AV27)</f>
        <v>184401280</v>
      </c>
      <c r="D28" s="40">
        <f t="shared" si="0"/>
        <v>11075280</v>
      </c>
      <c r="E28" s="40">
        <f>C28/B28*100</f>
        <v>106.38985495540196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20119076900</v>
      </c>
      <c r="C31" s="40">
        <f>SUM(орлого!AV30)</f>
        <v>13109980961.559999</v>
      </c>
      <c r="D31" s="40">
        <f t="shared" si="0"/>
        <v>-7009095938.4400005</v>
      </c>
      <c r="E31" s="40">
        <f t="shared" si="1"/>
        <v>65.161940712896225</v>
      </c>
    </row>
    <row r="32" spans="1:5" ht="13.5" customHeight="1">
      <c r="A32" s="71" t="s">
        <v>231</v>
      </c>
      <c r="B32" s="40">
        <f>SUM(орлого!AU31)</f>
        <v>14343071100</v>
      </c>
      <c r="C32" s="40">
        <f>SUM(орлого!AV31)</f>
        <v>8925031228.289999</v>
      </c>
      <c r="D32" s="40">
        <f t="shared" si="0"/>
        <v>-5418039871.710001</v>
      </c>
      <c r="E32" s="40">
        <f t="shared" si="1"/>
        <v>62.225385108005206</v>
      </c>
    </row>
    <row r="33" spans="1:5" ht="13.5" customHeight="1">
      <c r="A33" s="71" t="s">
        <v>232</v>
      </c>
      <c r="B33" s="40">
        <f>SUM(орлого!AU32)</f>
        <v>107812500</v>
      </c>
      <c r="C33" s="40">
        <f>SUM(орлого!AV32)</f>
        <v>36202488</v>
      </c>
      <c r="D33" s="40">
        <f t="shared" si="0"/>
        <v>-71610012</v>
      </c>
      <c r="E33" s="40">
        <f t="shared" si="1"/>
        <v>33.579119304347827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3357183000</v>
      </c>
      <c r="C35" s="40">
        <f>SUM(орлого!AV34)</f>
        <v>2240204581.4000001</v>
      </c>
      <c r="D35" s="40">
        <f t="shared" si="0"/>
        <v>-1116978418.5999999</v>
      </c>
      <c r="E35" s="40">
        <f t="shared" si="1"/>
        <v>66.728700264477695</v>
      </c>
    </row>
    <row r="36" spans="1:5" ht="13.5" customHeight="1">
      <c r="A36" s="71" t="s">
        <v>235</v>
      </c>
      <c r="B36" s="40">
        <f>SUM(орлого!AU35)</f>
        <v>610941000</v>
      </c>
      <c r="C36" s="40">
        <f>SUM(орлого!AV35)</f>
        <v>525664331.52999997</v>
      </c>
      <c r="D36" s="40">
        <f t="shared" si="0"/>
        <v>-85276668.470000029</v>
      </c>
      <c r="E36" s="40">
        <f t="shared" si="1"/>
        <v>86.041750599485056</v>
      </c>
    </row>
    <row r="37" spans="1:5" ht="13.5" customHeight="1">
      <c r="A37" s="71" t="s">
        <v>161</v>
      </c>
      <c r="B37" s="40">
        <f>SUM(орлого!AU36)</f>
        <v>379353000</v>
      </c>
      <c r="C37" s="40">
        <f>SUM(орлого!AV36)</f>
        <v>392381684</v>
      </c>
      <c r="D37" s="40">
        <f t="shared" si="0"/>
        <v>13028684</v>
      </c>
      <c r="E37" s="40">
        <f t="shared" si="1"/>
        <v>103.43444865336507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640668300</v>
      </c>
      <c r="C39" s="40">
        <f>SUM(орлого!AV38)</f>
        <v>296406849.34000003</v>
      </c>
      <c r="D39" s="40">
        <f t="shared" si="0"/>
        <v>-344261450.65999997</v>
      </c>
      <c r="E39" s="40">
        <f t="shared" si="1"/>
        <v>46.265259158288316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6154818000</v>
      </c>
      <c r="C41" s="40">
        <f>SUM(орлого!AV40)</f>
        <v>5164119202.5</v>
      </c>
      <c r="D41" s="40">
        <f t="shared" si="0"/>
        <v>-990698797.5</v>
      </c>
      <c r="E41" s="40">
        <f t="shared" si="1"/>
        <v>83.903686550926452</v>
      </c>
    </row>
    <row r="42" spans="1:5" ht="13.5" customHeight="1">
      <c r="A42" s="71" t="s">
        <v>240</v>
      </c>
      <c r="B42" s="40">
        <f>SUM(орлого!AU41)</f>
        <v>40000000</v>
      </c>
      <c r="C42" s="40">
        <f>SUM(орлого!AV41)</f>
        <v>63727255</v>
      </c>
      <c r="D42" s="40">
        <f t="shared" si="0"/>
        <v>23727255</v>
      </c>
      <c r="E42" s="40">
        <f t="shared" si="1"/>
        <v>159.31813749999998</v>
      </c>
    </row>
    <row r="43" spans="1:5" ht="13.5" customHeight="1">
      <c r="A43" s="71" t="s">
        <v>241</v>
      </c>
      <c r="B43" s="40">
        <f>SUM(орлого!AU42)</f>
        <v>365000000</v>
      </c>
      <c r="C43" s="40">
        <f>SUM(орлого!AV42)</f>
        <v>0</v>
      </c>
      <c r="D43" s="40">
        <f t="shared" si="0"/>
        <v>-365000000</v>
      </c>
      <c r="E43" s="40"/>
    </row>
    <row r="44" spans="1:5" ht="13.5" customHeight="1">
      <c r="A44" s="71" t="s">
        <v>242</v>
      </c>
      <c r="B44" s="40">
        <f>SUM(орлого!AU43)</f>
        <v>3163085100</v>
      </c>
      <c r="C44" s="40">
        <f>SUM(орлого!AV43)</f>
        <v>3425993840.8200002</v>
      </c>
      <c r="D44" s="40">
        <f t="shared" si="0"/>
        <v>262908740.82000017</v>
      </c>
      <c r="E44" s="40">
        <f t="shared" si="1"/>
        <v>108.31178208958083</v>
      </c>
    </row>
    <row r="45" spans="1:5" ht="13.5" customHeight="1">
      <c r="A45" s="71" t="s">
        <v>243</v>
      </c>
      <c r="B45" s="40">
        <f>SUM(орлого!AU44)</f>
        <v>2480992300</v>
      </c>
      <c r="C45" s="40">
        <f>SUM(орлого!AV44)</f>
        <v>1556161600.6399999</v>
      </c>
      <c r="D45" s="40">
        <f t="shared" si="0"/>
        <v>-924830699.36000013</v>
      </c>
      <c r="E45" s="40">
        <f t="shared" si="1"/>
        <v>62.723354709323353</v>
      </c>
    </row>
    <row r="46" spans="1:5" s="410" customFormat="1" ht="13.5" customHeight="1">
      <c r="A46" s="407" t="s">
        <v>244</v>
      </c>
      <c r="B46" s="411">
        <f>SUM(орлого!AU45)</f>
        <v>105740600</v>
      </c>
      <c r="C46" s="411">
        <f>SUM(орлого!AV45)</f>
        <v>118236506.03999999</v>
      </c>
      <c r="D46" s="411">
        <f t="shared" si="0"/>
        <v>12495906.039999992</v>
      </c>
      <c r="E46" s="411">
        <f t="shared" si="1"/>
        <v>111.81751005763158</v>
      </c>
    </row>
    <row r="47" spans="1:5" ht="13.5" customHeight="1">
      <c r="A47" s="71" t="s">
        <v>245</v>
      </c>
      <c r="B47" s="40">
        <f>SUM(орлого!AU46)</f>
        <v>10010000000</v>
      </c>
      <c r="C47" s="40">
        <f>SUM(орлого!AV46)</f>
        <v>3004983740</v>
      </c>
      <c r="D47" s="40">
        <f t="shared" si="0"/>
        <v>-7005016260</v>
      </c>
      <c r="E47" s="40">
        <f t="shared" si="1"/>
        <v>30.019817582417584</v>
      </c>
    </row>
    <row r="48" spans="1:5" ht="13.5" customHeight="1">
      <c r="A48" s="71" t="s">
        <v>246</v>
      </c>
      <c r="B48" s="40">
        <f>SUM(орлого!AU47)</f>
        <v>10000000</v>
      </c>
      <c r="C48" s="40">
        <f>SUM(орлого!AV47)</f>
        <v>37650040</v>
      </c>
      <c r="D48" s="40">
        <f t="shared" si="0"/>
        <v>27650040</v>
      </c>
      <c r="E48" s="40">
        <f t="shared" si="1"/>
        <v>376.50039999999996</v>
      </c>
    </row>
    <row r="49" spans="1:5" ht="13.5" customHeight="1">
      <c r="A49" s="71" t="s">
        <v>247</v>
      </c>
      <c r="B49" s="40">
        <f>SUM(орлого!AU48)</f>
        <v>10000000000</v>
      </c>
      <c r="C49" s="40">
        <f>SUM(орлого!AV48)</f>
        <v>2967333700</v>
      </c>
      <c r="D49" s="40">
        <f t="shared" si="0"/>
        <v>-7032666300</v>
      </c>
      <c r="E49" s="40">
        <f t="shared" si="1"/>
        <v>29.673337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E26" sqref="E26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8-р сар</v>
      </c>
    </row>
    <row r="3" spans="1:6" s="42" customFormat="1"/>
    <row r="4" spans="1:6" s="42" customFormat="1"/>
    <row r="5" spans="1:6" s="42" customFormat="1" ht="34.5" customHeight="1">
      <c r="B5" s="468" t="s">
        <v>283</v>
      </c>
      <c r="C5" s="468"/>
      <c r="D5" s="468"/>
      <c r="E5" s="468"/>
      <c r="F5" s="468"/>
    </row>
    <row r="6" spans="1:6" s="42" customFormat="1"/>
    <row r="7" spans="1:6" s="42" customFormat="1"/>
    <row r="8" spans="1:6" s="42" customFormat="1">
      <c r="A8" s="39" t="s">
        <v>312</v>
      </c>
      <c r="F8" s="16" t="s">
        <v>266</v>
      </c>
    </row>
    <row r="9" spans="1:6" s="42" customFormat="1" ht="12.75" customHeight="1">
      <c r="A9" s="470" t="s">
        <v>278</v>
      </c>
      <c r="B9" s="470" t="s">
        <v>177</v>
      </c>
      <c r="C9" s="472" t="s">
        <v>178</v>
      </c>
      <c r="D9" s="472"/>
      <c r="E9" s="472" t="s">
        <v>172</v>
      </c>
      <c r="F9" s="472"/>
    </row>
    <row r="10" spans="1:6" s="42" customFormat="1">
      <c r="A10" s="471"/>
      <c r="B10" s="471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656260500</v>
      </c>
      <c r="D11" s="46">
        <f>SUM(орлого!C9)</f>
        <v>856620856.43999994</v>
      </c>
      <c r="E11" s="46">
        <f>SUM(D11-C11)</f>
        <v>200360356.43999994</v>
      </c>
      <c r="F11" s="47">
        <f>SUM(D11/C11*100)</f>
        <v>130.53061344389917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746022900</v>
      </c>
      <c r="D12" s="46">
        <f>SUM(орлого!F9)</f>
        <v>687506046</v>
      </c>
      <c r="E12" s="46">
        <f t="shared" ref="E12:E25" si="0">SUM(D12-C12)</f>
        <v>-58516854</v>
      </c>
      <c r="F12" s="47">
        <f t="shared" ref="F12:F24" si="1">SUM(D12/C12*100)</f>
        <v>92.156158477172752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5722452900</v>
      </c>
      <c r="D13" s="46">
        <f>SUM(орлого!I9)</f>
        <v>10773294895.689999</v>
      </c>
      <c r="E13" s="46">
        <f t="shared" si="0"/>
        <v>5050841995.6899986</v>
      </c>
      <c r="F13" s="47">
        <f t="shared" si="1"/>
        <v>188.26358353582953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253179500</v>
      </c>
      <c r="D14" s="46">
        <f>SUM(орлого!L9)</f>
        <v>296102843.96000004</v>
      </c>
      <c r="E14" s="46">
        <f t="shared" si="0"/>
        <v>42923343.960000038</v>
      </c>
      <c r="F14" s="47">
        <f t="shared" si="1"/>
        <v>116.95372017086694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474145700</v>
      </c>
      <c r="D15" s="46">
        <f>SUM(орлого!O9)</f>
        <v>593703499</v>
      </c>
      <c r="E15" s="46">
        <f t="shared" si="0"/>
        <v>119557799</v>
      </c>
      <c r="F15" s="47">
        <f t="shared" si="1"/>
        <v>125.21541353216953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1336687300</v>
      </c>
      <c r="D16" s="46">
        <f>SUM(орлого!R9)</f>
        <v>1325382891.6299999</v>
      </c>
      <c r="E16" s="46">
        <f t="shared" si="0"/>
        <v>-11304408.370000124</v>
      </c>
      <c r="F16" s="47">
        <f t="shared" si="1"/>
        <v>99.15429671771399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1521864300</v>
      </c>
      <c r="D17" s="46">
        <f>SUM(орлого!U9)</f>
        <v>1272227299.8600001</v>
      </c>
      <c r="E17" s="46">
        <f t="shared" si="0"/>
        <v>-249637000.13999987</v>
      </c>
      <c r="F17" s="47">
        <f t="shared" si="1"/>
        <v>83.59663209525317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340751900</v>
      </c>
      <c r="D18" s="46">
        <f>SUM(орлого!X9)</f>
        <v>312302404.23000002</v>
      </c>
      <c r="E18" s="46">
        <f t="shared" si="0"/>
        <v>-28449495.769999981</v>
      </c>
      <c r="F18" s="47">
        <f t="shared" si="1"/>
        <v>91.650964889704213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554276200</v>
      </c>
      <c r="D19" s="46">
        <f>SUM(орлого!AA9)</f>
        <v>622483003.8599999</v>
      </c>
      <c r="E19" s="46">
        <f t="shared" si="0"/>
        <v>68206803.859999895</v>
      </c>
      <c r="F19" s="47">
        <f t="shared" si="1"/>
        <v>112.30556243620056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4071423400</v>
      </c>
      <c r="D20" s="46">
        <f>SUM(орлого!AD9)</f>
        <v>4057013802.1500001</v>
      </c>
      <c r="E20" s="46">
        <f t="shared" si="0"/>
        <v>-14409597.849999905</v>
      </c>
      <c r="F20" s="47">
        <f t="shared" si="1"/>
        <v>99.646079603266031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2151334900</v>
      </c>
      <c r="D21" s="46">
        <f>SUM(орлого!AG9)</f>
        <v>1745153885.95</v>
      </c>
      <c r="E21" s="46">
        <f t="shared" si="0"/>
        <v>-406181014.04999995</v>
      </c>
      <c r="F21" s="47">
        <f t="shared" si="1"/>
        <v>81.119582355587696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794442100</v>
      </c>
      <c r="D22" s="46">
        <f>SUM(орлого!AJ9)</f>
        <v>1012844470.27</v>
      </c>
      <c r="E22" s="46">
        <f t="shared" si="0"/>
        <v>218402370.26999998</v>
      </c>
      <c r="F22" s="47">
        <f t="shared" si="1"/>
        <v>127.49128857471173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15476415200</v>
      </c>
      <c r="D23" s="46">
        <f>SUM(орлого!AM9)</f>
        <v>17003408390.790001</v>
      </c>
      <c r="E23" s="46">
        <f t="shared" si="0"/>
        <v>1526993190.7900009</v>
      </c>
      <c r="F23" s="47">
        <f t="shared" si="1"/>
        <v>109.86658196395507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29589428000</v>
      </c>
      <c r="D24" s="46">
        <f>SUM(орлого!AP9)</f>
        <v>21722082723.619995</v>
      </c>
      <c r="E24" s="46">
        <f t="shared" si="0"/>
        <v>-7867345276.3800049</v>
      </c>
      <c r="F24" s="47">
        <f t="shared" si="1"/>
        <v>73.411634464917654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38300655000</v>
      </c>
      <c r="D25" s="46">
        <f>SUM(орлого!AS9)</f>
        <v>11637887619.789999</v>
      </c>
      <c r="E25" s="46">
        <f t="shared" si="0"/>
        <v>-26662767380.209999</v>
      </c>
      <c r="F25" s="47">
        <f>SUM(D25/C25*100)</f>
        <v>30.385609906123012</v>
      </c>
    </row>
    <row r="26" spans="1:6" s="42" customFormat="1" ht="30" customHeight="1">
      <c r="A26" s="469" t="s">
        <v>3</v>
      </c>
      <c r="B26" s="469"/>
      <c r="C26" s="48">
        <f>SUM(C11:C25)</f>
        <v>101989339800</v>
      </c>
      <c r="D26" s="48">
        <f>SUM(D11:D25)</f>
        <v>73918014633.23999</v>
      </c>
      <c r="E26" s="48">
        <f>SUM(E11:E25)</f>
        <v>-28071325166.760006</v>
      </c>
      <c r="F26" s="49">
        <f t="shared" ref="F26" si="2">SUM(D26/C26*100)</f>
        <v>72.4762164145708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"/>
  <sheetViews>
    <sheetView workbookViewId="0">
      <selection activeCell="D23" sqref="D23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8-р сар</v>
      </c>
    </row>
    <row r="3" spans="1:6" s="42" customFormat="1"/>
    <row r="4" spans="1:6" s="42" customFormat="1"/>
    <row r="5" spans="1:6" s="42" customFormat="1" ht="34.5" customHeight="1">
      <c r="B5" s="468" t="s">
        <v>284</v>
      </c>
      <c r="C5" s="468"/>
      <c r="D5" s="468"/>
      <c r="E5" s="468"/>
      <c r="F5" s="468"/>
    </row>
    <row r="6" spans="1:6" s="42" customFormat="1"/>
    <row r="7" spans="1:6" s="42" customFormat="1"/>
    <row r="8" spans="1:6" s="42" customFormat="1">
      <c r="A8" s="39" t="s">
        <v>312</v>
      </c>
      <c r="F8" s="16" t="s">
        <v>266</v>
      </c>
    </row>
    <row r="9" spans="1:6" s="42" customFormat="1" ht="12.75" customHeight="1">
      <c r="A9" s="470" t="s">
        <v>176</v>
      </c>
      <c r="B9" s="470" t="s">
        <v>177</v>
      </c>
      <c r="C9" s="472" t="s">
        <v>113</v>
      </c>
      <c r="D9" s="472"/>
      <c r="E9" s="472" t="s">
        <v>172</v>
      </c>
      <c r="F9" s="472"/>
    </row>
    <row r="10" spans="1:6" s="42" customFormat="1">
      <c r="A10" s="471"/>
      <c r="B10" s="471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2310740300</v>
      </c>
      <c r="D11" s="46">
        <f>SUM(AIRAG!AN8)</f>
        <v>1878649280.25</v>
      </c>
      <c r="E11" s="46">
        <f>SUM(D11-C11)</f>
        <v>-432091019.75</v>
      </c>
      <c r="F11" s="47">
        <f>SUM(D11/C11*100)</f>
        <v>81.300753712998386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1891438200</v>
      </c>
      <c r="D12" s="46">
        <f>SUM(ALTANSHIREE!AN8)</f>
        <v>1480724602.77</v>
      </c>
      <c r="E12" s="46">
        <f t="shared" ref="E12:E25" si="0">SUM(D12-C12)</f>
        <v>-410713597.23000002</v>
      </c>
      <c r="F12" s="47">
        <f t="shared" ref="F12:F25" si="1">SUM(D12/C12*100)</f>
        <v>78.285645429493812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2086712800</v>
      </c>
      <c r="D13" s="46">
        <f>SUM(DALANGARGALAN!AN8)</f>
        <v>1314691912.5799999</v>
      </c>
      <c r="E13" s="46">
        <f t="shared" si="0"/>
        <v>-772020887.42000008</v>
      </c>
      <c r="F13" s="47">
        <f t="shared" si="1"/>
        <v>63.003011846191768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1256160200</v>
      </c>
      <c r="D14" s="46">
        <f>SUM(DELGEREH!AN8)</f>
        <v>878965629.54999995</v>
      </c>
      <c r="E14" s="46">
        <f t="shared" si="0"/>
        <v>-377194570.45000005</v>
      </c>
      <c r="F14" s="47">
        <f t="shared" si="1"/>
        <v>69.972415106767428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1542589500</v>
      </c>
      <c r="D15" s="46">
        <f>SUM(IHHET!AN8)</f>
        <v>1257086620.48</v>
      </c>
      <c r="E15" s="46">
        <f t="shared" si="0"/>
        <v>-285502879.51999998</v>
      </c>
      <c r="F15" s="47">
        <f t="shared" si="1"/>
        <v>81.491973106260602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1886711100</v>
      </c>
      <c r="D16" s="46">
        <f>SUM(MANDAX!AN8)</f>
        <v>1268486386.05</v>
      </c>
      <c r="E16" s="46">
        <f t="shared" si="0"/>
        <v>-618224713.95000005</v>
      </c>
      <c r="F16" s="47">
        <f t="shared" si="1"/>
        <v>67.232677331998531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1901811500</v>
      </c>
      <c r="D17" s="46">
        <f>SUM(ORGON!AN8)</f>
        <v>1273699431.2</v>
      </c>
      <c r="E17" s="46">
        <f t="shared" si="0"/>
        <v>-628112068.79999995</v>
      </c>
      <c r="F17" s="47">
        <f t="shared" si="1"/>
        <v>66.972958739601694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1428399300</v>
      </c>
      <c r="D18" s="46">
        <f>SUM(SAIXANDULAAN!AN8)</f>
        <v>1085287041.1700001</v>
      </c>
      <c r="E18" s="46">
        <f t="shared" si="0"/>
        <v>-343112258.82999992</v>
      </c>
      <c r="F18" s="47">
        <f t="shared" si="1"/>
        <v>75.979247621445907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2064940900</v>
      </c>
      <c r="D19" s="46">
        <f>SUM(ULAANBADRAX!AN8)</f>
        <v>1644127391.1400001</v>
      </c>
      <c r="E19" s="46">
        <f t="shared" si="0"/>
        <v>-420813508.8599999</v>
      </c>
      <c r="F19" s="47">
        <f t="shared" si="1"/>
        <v>79.621038604058853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3096302300</v>
      </c>
      <c r="D20" s="46">
        <f>SUM(HATANBULAG!AN8)</f>
        <v>1465466693.8</v>
      </c>
      <c r="E20" s="46">
        <f t="shared" si="0"/>
        <v>-1630835606.2</v>
      </c>
      <c r="F20" s="47">
        <f t="shared" si="1"/>
        <v>47.329574176268252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1861582500</v>
      </c>
      <c r="D21" s="46">
        <f>SUM(HOBSGOL!AN8)</f>
        <v>1208801958.2000003</v>
      </c>
      <c r="E21" s="46">
        <f t="shared" si="0"/>
        <v>-652780541.79999971</v>
      </c>
      <c r="F21" s="47">
        <f t="shared" si="1"/>
        <v>64.934106234883501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1920024600</v>
      </c>
      <c r="D22" s="46">
        <f>SUM(ERDENE!AN8)</f>
        <v>1419774339.0599999</v>
      </c>
      <c r="E22" s="46">
        <f t="shared" si="0"/>
        <v>-500250260.94000006</v>
      </c>
      <c r="F22" s="47">
        <f t="shared" si="1"/>
        <v>73.945632730955637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19326327400</v>
      </c>
      <c r="D23" s="46">
        <f>SUM(SAINSHAND!DK8)</f>
        <v>16485527555.07</v>
      </c>
      <c r="E23" s="46">
        <f t="shared" si="0"/>
        <v>-2840799844.9300003</v>
      </c>
      <c r="F23" s="47">
        <f t="shared" si="1"/>
        <v>85.300881092752263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32302573500</v>
      </c>
      <c r="D24" s="46">
        <f>SUM('ZAMIIN UUD'!CG8)</f>
        <v>17943921358.75</v>
      </c>
      <c r="E24" s="46">
        <f t="shared" si="0"/>
        <v>-14358652141.25</v>
      </c>
      <c r="F24" s="47">
        <f t="shared" si="1"/>
        <v>55.549510192276166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84519337200</v>
      </c>
      <c r="D25" s="46">
        <f>SUM('AIMAG TOB'!CA8)</f>
        <v>33881696239.309994</v>
      </c>
      <c r="E25" s="46">
        <f t="shared" si="0"/>
        <v>-50637640960.690002</v>
      </c>
      <c r="F25" s="47">
        <f t="shared" si="1"/>
        <v>40.087508210263145</v>
      </c>
    </row>
    <row r="26" spans="1:6" s="42" customFormat="1" ht="30" customHeight="1">
      <c r="A26" s="469" t="s">
        <v>3</v>
      </c>
      <c r="B26" s="469"/>
      <c r="C26" s="48">
        <f>SUM(C11:C25)</f>
        <v>159395651300</v>
      </c>
      <c r="D26" s="48">
        <f>SUM(D11:D25)</f>
        <v>84486906439.37999</v>
      </c>
      <c r="E26" s="48">
        <f>SUM(E11:E25)</f>
        <v>-74908744860.619995</v>
      </c>
      <c r="F26" s="49">
        <f t="shared" ref="F26" si="2">SUM(D26/C26*100)</f>
        <v>53.004524119899862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  <row r="36" spans="3:3">
      <c r="C36" s="430">
        <f>239827437500-Sheet1!I27</f>
        <v>209230796300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8"/>
  <sheetViews>
    <sheetView zoomScaleNormal="100" workbookViewId="0">
      <pane xSplit="2" ySplit="10" topLeftCell="AI14" activePane="bottomRight" state="frozen"/>
      <selection pane="topRight" activeCell="C1" sqref="C1"/>
      <selection pane="bottomLeft" activeCell="A11" sqref="A11"/>
      <selection pane="bottomRight" activeCell="B24" sqref="B2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4.28515625" style="32" bestFit="1" customWidth="1"/>
    <col min="43" max="43" width="17" style="32" customWidth="1"/>
    <col min="44" max="16384" width="9.140625" style="32"/>
  </cols>
  <sheetData>
    <row r="1" spans="1:43" ht="12.75">
      <c r="A1" s="4"/>
      <c r="B1" s="4"/>
      <c r="C1" s="110"/>
      <c r="D1" s="110"/>
    </row>
    <row r="3" spans="1:43">
      <c r="B3" s="475" t="s">
        <v>285</v>
      </c>
      <c r="C3" s="475"/>
      <c r="D3" s="475"/>
      <c r="E3" s="475"/>
      <c r="F3" s="475"/>
    </row>
    <row r="4" spans="1:43">
      <c r="B4" s="32" t="s">
        <v>312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-287475726.78999996</v>
      </c>
    </row>
    <row r="5" spans="1:43" ht="11.25" customHeight="1">
      <c r="A5" s="466"/>
      <c r="B5" s="41" t="s">
        <v>80</v>
      </c>
      <c r="C5" s="443" t="s">
        <v>81</v>
      </c>
      <c r="D5" s="444"/>
      <c r="E5" s="444"/>
      <c r="F5" s="443" t="s">
        <v>82</v>
      </c>
      <c r="G5" s="444"/>
      <c r="H5" s="444"/>
      <c r="I5" s="443" t="s">
        <v>100</v>
      </c>
      <c r="J5" s="444"/>
      <c r="K5" s="444"/>
      <c r="L5" s="437" t="s">
        <v>105</v>
      </c>
      <c r="M5" s="437"/>
      <c r="N5" s="437"/>
      <c r="O5" s="437" t="s">
        <v>106</v>
      </c>
      <c r="P5" s="437"/>
      <c r="Q5" s="437"/>
      <c r="R5" s="443" t="s">
        <v>107</v>
      </c>
      <c r="S5" s="444"/>
      <c r="T5" s="445"/>
      <c r="U5" s="477" t="s">
        <v>121</v>
      </c>
      <c r="V5" s="478"/>
      <c r="W5" s="479"/>
      <c r="X5" s="443" t="s">
        <v>166</v>
      </c>
      <c r="Y5" s="444"/>
      <c r="Z5" s="445"/>
      <c r="AA5" s="476" t="s">
        <v>164</v>
      </c>
      <c r="AB5" s="476"/>
      <c r="AC5" s="476"/>
      <c r="AD5" s="443" t="s">
        <v>167</v>
      </c>
      <c r="AE5" s="444"/>
      <c r="AF5" s="445"/>
      <c r="AG5" s="443" t="s">
        <v>168</v>
      </c>
      <c r="AH5" s="444"/>
      <c r="AI5" s="445"/>
      <c r="AJ5" s="437" t="s">
        <v>165</v>
      </c>
      <c r="AK5" s="437"/>
      <c r="AL5" s="437"/>
      <c r="AM5" s="437" t="s">
        <v>3</v>
      </c>
      <c r="AN5" s="437"/>
      <c r="AO5" s="437"/>
    </row>
    <row r="6" spans="1:43" s="52" customFormat="1">
      <c r="A6" s="46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3" s="52" customFormat="1">
      <c r="A7" s="473" t="s">
        <v>122</v>
      </c>
      <c r="B7" s="474"/>
      <c r="C7" s="81"/>
      <c r="D7" s="81">
        <f>SUM(C7+D79-D8)</f>
        <v>15423945.120000005</v>
      </c>
      <c r="E7" s="85">
        <f>SUM(D7-C7)</f>
        <v>15423945.120000005</v>
      </c>
      <c r="F7" s="81"/>
      <c r="G7" s="81">
        <f>SUM(F7+G79-G8)</f>
        <v>111126827.28999996</v>
      </c>
      <c r="H7" s="85">
        <f>SUM(G7-F7)</f>
        <v>111126827.28999996</v>
      </c>
      <c r="I7" s="81"/>
      <c r="J7" s="81">
        <f>SUM(I7+J79-J8)</f>
        <v>8980656.1199999973</v>
      </c>
      <c r="K7" s="85">
        <f>SUM(J7-I7)</f>
        <v>8980656.1199999973</v>
      </c>
      <c r="L7" s="81"/>
      <c r="M7" s="81">
        <f>SUM(L7+M79-M8)</f>
        <v>1684568.7899999991</v>
      </c>
      <c r="N7" s="85">
        <f>SUM(M7-L7)</f>
        <v>1684568.7899999991</v>
      </c>
      <c r="O7" s="81"/>
      <c r="P7" s="81">
        <f>SUM(O7+P79-P8)</f>
        <v>4776593.2100000083</v>
      </c>
      <c r="Q7" s="85">
        <f>SUM(P7-O7)</f>
        <v>4776593.2100000083</v>
      </c>
      <c r="R7" s="81"/>
      <c r="S7" s="81">
        <f>SUM(R7+S79-S8)</f>
        <v>2787399.9200000018</v>
      </c>
      <c r="T7" s="85">
        <f>SUM(S7-R7)</f>
        <v>2787399.9200000018</v>
      </c>
      <c r="U7" s="90">
        <f>SUM(C7+F7+I7+L7+O7+R7)</f>
        <v>0</v>
      </c>
      <c r="V7" s="90">
        <f t="shared" ref="V7:W22" si="0">SUM(D7+G7+J7+M7+P7+S7)</f>
        <v>144779990.44999999</v>
      </c>
      <c r="W7" s="90">
        <f t="shared" si="0"/>
        <v>144779990.44999999</v>
      </c>
      <c r="X7" s="81"/>
      <c r="Y7" s="81">
        <f>SUM(X7+Y79-Y8)</f>
        <v>5037675.2999999523</v>
      </c>
      <c r="Z7" s="85">
        <v>0</v>
      </c>
      <c r="AA7" s="90">
        <f>SUM(X7)</f>
        <v>0</v>
      </c>
      <c r="AB7" s="90">
        <f>SUM(Y7)</f>
        <v>5037675.2999999523</v>
      </c>
      <c r="AC7" s="90">
        <f t="shared" ref="AC7:AC11" si="1">SUM(Z7)</f>
        <v>0</v>
      </c>
      <c r="AD7" s="81"/>
      <c r="AE7" s="81">
        <f>SUM(AD7+AE79-AE8)</f>
        <v>32261502.210000008</v>
      </c>
      <c r="AF7" s="85">
        <v>0</v>
      </c>
      <c r="AG7" s="81"/>
      <c r="AH7" s="81">
        <f>SUM(AG7+AH79-AH8)</f>
        <v>73274747</v>
      </c>
      <c r="AI7" s="85">
        <v>0</v>
      </c>
      <c r="AJ7" s="90">
        <f t="shared" ref="AJ7:AL22" si="2">SUM(AD7+AG7)</f>
        <v>0</v>
      </c>
      <c r="AK7" s="90">
        <f t="shared" si="2"/>
        <v>105536249.21000001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255353914.95999995</v>
      </c>
      <c r="AO7" s="90">
        <f t="shared" si="3"/>
        <v>144779990.44999999</v>
      </c>
    </row>
    <row r="8" spans="1:43">
      <c r="A8" s="55">
        <v>1</v>
      </c>
      <c r="B8" s="56" t="s">
        <v>4</v>
      </c>
      <c r="C8" s="86">
        <f>SUM(C9+C75)</f>
        <v>161812100</v>
      </c>
      <c r="D8" s="86">
        <f>SUM(D9+D75)</f>
        <v>137238154.88</v>
      </c>
      <c r="E8" s="86">
        <f>D8-C8</f>
        <v>-24573945.120000005</v>
      </c>
      <c r="F8" s="86">
        <f>SUM(F9+F75)</f>
        <v>805963000</v>
      </c>
      <c r="G8" s="86">
        <f>SUM(G9+G75)</f>
        <v>694929782.71000004</v>
      </c>
      <c r="H8" s="86">
        <f>G8-F8</f>
        <v>-111033217.28999996</v>
      </c>
      <c r="I8" s="86">
        <f>SUM(I9+I75)</f>
        <v>70090000</v>
      </c>
      <c r="J8" s="86">
        <f>SUM(J9+J75)</f>
        <v>59465343.880000003</v>
      </c>
      <c r="K8" s="86">
        <f>J8-I8</f>
        <v>-10624656.119999997</v>
      </c>
      <c r="L8" s="86">
        <f>SUM(L9+L75)</f>
        <v>43480200</v>
      </c>
      <c r="M8" s="86">
        <f>SUM(M9+M75)</f>
        <v>40795631.210000001</v>
      </c>
      <c r="N8" s="86">
        <f>M8-L8</f>
        <v>-2684568.7899999991</v>
      </c>
      <c r="O8" s="86">
        <f>SUM(O9+O75)</f>
        <v>164925200</v>
      </c>
      <c r="P8" s="86">
        <f>SUM(P9+P75)</f>
        <v>159936606.78999999</v>
      </c>
      <c r="Q8" s="86">
        <f>P8-O8</f>
        <v>-4988593.2100000083</v>
      </c>
      <c r="R8" s="86">
        <f>SUM(R9+R75)</f>
        <v>39852000</v>
      </c>
      <c r="S8" s="86">
        <f>SUM(S9+S75)</f>
        <v>33339600.079999998</v>
      </c>
      <c r="T8" s="86">
        <f>S8-R8</f>
        <v>-6512399.9200000018</v>
      </c>
      <c r="U8" s="88">
        <f t="shared" ref="U8:W50" si="4">SUM(C8+F8+I8+L8+O8+R8)</f>
        <v>1286122500</v>
      </c>
      <c r="V8" s="88">
        <f t="shared" si="0"/>
        <v>1125705119.55</v>
      </c>
      <c r="W8" s="88">
        <f t="shared" si="0"/>
        <v>-160417380.44999999</v>
      </c>
      <c r="X8" s="86">
        <f>SUM(X9+X75)</f>
        <v>804073200</v>
      </c>
      <c r="Y8" s="86">
        <f>SUM(Y9+Y75)</f>
        <v>650344160.70000005</v>
      </c>
      <c r="Z8" s="86">
        <f>Y8-X8</f>
        <v>-153729039.29999995</v>
      </c>
      <c r="AA8" s="88">
        <f t="shared" ref="AA8:AB11" si="5">SUM(X8)</f>
        <v>804073200</v>
      </c>
      <c r="AB8" s="88">
        <f t="shared" si="5"/>
        <v>650344160.70000005</v>
      </c>
      <c r="AC8" s="88">
        <f t="shared" si="1"/>
        <v>-153729039.29999995</v>
      </c>
      <c r="AD8" s="86">
        <f>SUM(AD9+AD75)</f>
        <v>155963500</v>
      </c>
      <c r="AE8" s="86">
        <f>SUM(AE9+AE75)</f>
        <v>100150000</v>
      </c>
      <c r="AF8" s="86">
        <f>AE8-AD8</f>
        <v>-55813500</v>
      </c>
      <c r="AG8" s="86">
        <f>SUM(AG9+AG75)</f>
        <v>64581100</v>
      </c>
      <c r="AH8" s="86">
        <f>SUM(AH9+AH75)</f>
        <v>2450000</v>
      </c>
      <c r="AI8" s="86">
        <f>AH8-AG8</f>
        <v>-62131100</v>
      </c>
      <c r="AJ8" s="90">
        <f t="shared" si="2"/>
        <v>220544600</v>
      </c>
      <c r="AK8" s="90">
        <f t="shared" si="2"/>
        <v>102600000</v>
      </c>
      <c r="AL8" s="90">
        <f t="shared" si="2"/>
        <v>-117944600</v>
      </c>
      <c r="AM8" s="149">
        <f t="shared" ref="AM8:AO74" si="6">SUM(U8+AA8+AJ8)</f>
        <v>2310740300</v>
      </c>
      <c r="AN8" s="88">
        <f t="shared" si="3"/>
        <v>1878649280.25</v>
      </c>
      <c r="AO8" s="88">
        <f>SUM(W8+AC8+AL8)</f>
        <v>-432091019.74999994</v>
      </c>
      <c r="AP8" s="192">
        <f>AM8-I8-L8-O8-R8</f>
        <v>1992392900</v>
      </c>
      <c r="AQ8" s="192">
        <f>AN8-J8-M8-P8-S8</f>
        <v>1585112098.29</v>
      </c>
    </row>
    <row r="9" spans="1:43">
      <c r="A9" s="55">
        <v>2</v>
      </c>
      <c r="B9" s="56" t="s">
        <v>5</v>
      </c>
      <c r="C9" s="86">
        <f>SUM(C10+C63+C66)</f>
        <v>161812100</v>
      </c>
      <c r="D9" s="86">
        <f t="shared" ref="D9:AH9" si="7">SUM(D10+D63+D66)</f>
        <v>137238154.88</v>
      </c>
      <c r="E9" s="86">
        <f>D9-C9</f>
        <v>-24573945.120000005</v>
      </c>
      <c r="F9" s="86">
        <f t="shared" si="7"/>
        <v>805963000</v>
      </c>
      <c r="G9" s="86">
        <f t="shared" si="7"/>
        <v>694929782.71000004</v>
      </c>
      <c r="H9" s="86">
        <f t="shared" ref="H9:H11" si="8">G9-F9</f>
        <v>-111033217.28999996</v>
      </c>
      <c r="I9" s="86">
        <f t="shared" si="7"/>
        <v>70090000</v>
      </c>
      <c r="J9" s="86">
        <f t="shared" si="7"/>
        <v>59465343.880000003</v>
      </c>
      <c r="K9" s="86">
        <f t="shared" ref="K9:K75" si="9">J9-I9</f>
        <v>-10624656.119999997</v>
      </c>
      <c r="L9" s="86">
        <f t="shared" si="7"/>
        <v>43480200</v>
      </c>
      <c r="M9" s="86">
        <f t="shared" si="7"/>
        <v>40795631.210000001</v>
      </c>
      <c r="N9" s="86">
        <f t="shared" ref="N9:N75" si="10">M9-L9</f>
        <v>-2684568.7899999991</v>
      </c>
      <c r="O9" s="86">
        <f t="shared" si="7"/>
        <v>164925200</v>
      </c>
      <c r="P9" s="86">
        <f t="shared" si="7"/>
        <v>159936606.78999999</v>
      </c>
      <c r="Q9" s="86">
        <f t="shared" ref="Q9:Q75" si="11">P9-O9</f>
        <v>-4988593.2100000083</v>
      </c>
      <c r="R9" s="86">
        <f t="shared" si="7"/>
        <v>39852000</v>
      </c>
      <c r="S9" s="86">
        <f t="shared" si="7"/>
        <v>33339600.079999998</v>
      </c>
      <c r="T9" s="86">
        <f t="shared" ref="T9:T75" si="12">S9-R9</f>
        <v>-6512399.9200000018</v>
      </c>
      <c r="U9" s="88">
        <f t="shared" si="4"/>
        <v>1286122500</v>
      </c>
      <c r="V9" s="88">
        <f t="shared" si="0"/>
        <v>1125705119.55</v>
      </c>
      <c r="W9" s="88">
        <f t="shared" si="0"/>
        <v>-160417380.44999999</v>
      </c>
      <c r="X9" s="86">
        <f t="shared" si="7"/>
        <v>804073200</v>
      </c>
      <c r="Y9" s="86">
        <f t="shared" si="7"/>
        <v>650344160.70000005</v>
      </c>
      <c r="Z9" s="86">
        <f t="shared" ref="Z9:Z75" si="13">Y9-X9</f>
        <v>-153729039.29999995</v>
      </c>
      <c r="AA9" s="88">
        <f t="shared" si="5"/>
        <v>804073200</v>
      </c>
      <c r="AB9" s="88">
        <f t="shared" si="5"/>
        <v>650344160.70000005</v>
      </c>
      <c r="AC9" s="88">
        <f>SUM(Z9)</f>
        <v>-153729039.29999995</v>
      </c>
      <c r="AD9" s="86">
        <f t="shared" si="7"/>
        <v>155963500</v>
      </c>
      <c r="AE9" s="86">
        <f t="shared" si="7"/>
        <v>100150000</v>
      </c>
      <c r="AF9" s="86">
        <f t="shared" ref="AF9:AF75" si="14">AE9-AD9</f>
        <v>-55813500</v>
      </c>
      <c r="AG9" s="86">
        <f t="shared" si="7"/>
        <v>64581100</v>
      </c>
      <c r="AH9" s="86">
        <f t="shared" si="7"/>
        <v>2450000</v>
      </c>
      <c r="AI9" s="86">
        <f t="shared" ref="AI9:AI75" si="15">AH9-AG9</f>
        <v>-62131100</v>
      </c>
      <c r="AJ9" s="90">
        <f t="shared" si="2"/>
        <v>220544600</v>
      </c>
      <c r="AK9" s="90">
        <f t="shared" si="2"/>
        <v>102600000</v>
      </c>
      <c r="AL9" s="90">
        <f t="shared" si="2"/>
        <v>-117944600</v>
      </c>
      <c r="AM9" s="88">
        <f>SUM(U9+AA9+AJ9+AM61)</f>
        <v>2310740300</v>
      </c>
      <c r="AN9" s="88">
        <f t="shared" ref="AN9:AO9" si="16">SUM(V9+AB9+AK9+AN61)</f>
        <v>1878649280.25</v>
      </c>
      <c r="AO9" s="88">
        <f t="shared" si="16"/>
        <v>-432091019.74999994</v>
      </c>
      <c r="AP9" s="192">
        <f t="shared" ref="AP9:AP72" si="17">AM9-I9-L9-O9-R9</f>
        <v>1992392900</v>
      </c>
      <c r="AQ9" s="192">
        <f t="shared" ref="AQ9:AQ72" si="18">AN9-J9-M9-P9-S9</f>
        <v>1585112098.29</v>
      </c>
    </row>
    <row r="10" spans="1:43">
      <c r="A10" s="55">
        <v>3</v>
      </c>
      <c r="B10" s="56" t="s">
        <v>6</v>
      </c>
      <c r="C10" s="86">
        <f>SUM(C11+C17+C23+C28+C35+C39+C44+C48+C58)</f>
        <v>161212100</v>
      </c>
      <c r="D10" s="86">
        <f t="shared" ref="D10:AH10" si="19">SUM(D11+D17+D23+D28+D35+D39+D44+D48+D58)</f>
        <v>137238154.88</v>
      </c>
      <c r="E10" s="86">
        <f t="shared" ref="E10:E11" si="20">D10-C10</f>
        <v>-23973945.120000005</v>
      </c>
      <c r="F10" s="86">
        <f t="shared" si="19"/>
        <v>805963000</v>
      </c>
      <c r="G10" s="86">
        <f t="shared" si="19"/>
        <v>694929782.71000004</v>
      </c>
      <c r="H10" s="86">
        <f t="shared" si="8"/>
        <v>-111033217.28999996</v>
      </c>
      <c r="I10" s="86">
        <f t="shared" si="19"/>
        <v>70090000</v>
      </c>
      <c r="J10" s="86">
        <f t="shared" si="19"/>
        <v>59465343.880000003</v>
      </c>
      <c r="K10" s="86">
        <f t="shared" si="9"/>
        <v>-10624656.119999997</v>
      </c>
      <c r="L10" s="86">
        <f t="shared" si="19"/>
        <v>43480200</v>
      </c>
      <c r="M10" s="86">
        <f>SUM(M11+M17+M23+M28+M35+M39+M44+M48+M58)</f>
        <v>40795631.210000001</v>
      </c>
      <c r="N10" s="86">
        <f t="shared" si="10"/>
        <v>-2684568.7899999991</v>
      </c>
      <c r="O10" s="86">
        <f t="shared" si="19"/>
        <v>164925200</v>
      </c>
      <c r="P10" s="86">
        <f t="shared" si="19"/>
        <v>159936606.78999999</v>
      </c>
      <c r="Q10" s="86">
        <f t="shared" si="11"/>
        <v>-4988593.2100000083</v>
      </c>
      <c r="R10" s="86">
        <f t="shared" si="19"/>
        <v>39852000</v>
      </c>
      <c r="S10" s="86">
        <f t="shared" si="19"/>
        <v>33339600.079999998</v>
      </c>
      <c r="T10" s="86">
        <f t="shared" si="12"/>
        <v>-6512399.9200000018</v>
      </c>
      <c r="U10" s="88">
        <f t="shared" si="4"/>
        <v>1285522500</v>
      </c>
      <c r="V10" s="88">
        <f t="shared" si="0"/>
        <v>1125705119.55</v>
      </c>
      <c r="W10" s="88">
        <f t="shared" si="0"/>
        <v>-159817380.44999999</v>
      </c>
      <c r="X10" s="86">
        <f t="shared" si="19"/>
        <v>0</v>
      </c>
      <c r="Y10" s="86">
        <f t="shared" si="19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9"/>
        <v>155963500</v>
      </c>
      <c r="AE10" s="86">
        <f t="shared" si="19"/>
        <v>100150000</v>
      </c>
      <c r="AF10" s="86">
        <f t="shared" si="14"/>
        <v>-55813500</v>
      </c>
      <c r="AG10" s="86">
        <f>SUM(AG11+AG17+AG23+AG28+AG35+AG39+AG44+AG48+AG58)</f>
        <v>64581100</v>
      </c>
      <c r="AH10" s="86">
        <f t="shared" si="19"/>
        <v>2450000</v>
      </c>
      <c r="AI10" s="86">
        <f t="shared" si="15"/>
        <v>-62131100</v>
      </c>
      <c r="AJ10" s="90">
        <f t="shared" si="2"/>
        <v>220544600</v>
      </c>
      <c r="AK10" s="90">
        <f t="shared" si="2"/>
        <v>102600000</v>
      </c>
      <c r="AL10" s="90">
        <f t="shared" si="2"/>
        <v>-117944600</v>
      </c>
      <c r="AM10" s="88">
        <f t="shared" si="6"/>
        <v>1506067100</v>
      </c>
      <c r="AN10" s="88">
        <f t="shared" si="3"/>
        <v>1228305119.55</v>
      </c>
      <c r="AO10" s="88">
        <f t="shared" si="3"/>
        <v>-277761980.44999999</v>
      </c>
      <c r="AP10" s="192">
        <f t="shared" si="17"/>
        <v>1187719700</v>
      </c>
      <c r="AQ10" s="192">
        <f t="shared" si="18"/>
        <v>934767937.58999979</v>
      </c>
    </row>
    <row r="11" spans="1:43">
      <c r="A11" s="55">
        <v>4</v>
      </c>
      <c r="B11" s="56" t="s">
        <v>7</v>
      </c>
      <c r="C11" s="86">
        <f t="shared" ref="C11:AH11" si="21">SUM(C12:C16)</f>
        <v>126222500</v>
      </c>
      <c r="D11" s="86">
        <f t="shared" si="21"/>
        <v>111598178</v>
      </c>
      <c r="E11" s="86">
        <f t="shared" si="20"/>
        <v>-14624322</v>
      </c>
      <c r="F11" s="86">
        <f t="shared" si="21"/>
        <v>612721900</v>
      </c>
      <c r="G11" s="86">
        <f t="shared" si="21"/>
        <v>533827224</v>
      </c>
      <c r="H11" s="86">
        <f t="shared" si="8"/>
        <v>-78894676</v>
      </c>
      <c r="I11" s="86">
        <f t="shared" si="21"/>
        <v>0</v>
      </c>
      <c r="J11" s="86">
        <f t="shared" si="21"/>
        <v>0</v>
      </c>
      <c r="K11" s="86">
        <f t="shared" si="9"/>
        <v>0</v>
      </c>
      <c r="L11" s="86">
        <f t="shared" si="21"/>
        <v>0</v>
      </c>
      <c r="M11" s="86">
        <f t="shared" si="21"/>
        <v>0</v>
      </c>
      <c r="N11" s="86">
        <f t="shared" si="10"/>
        <v>0</v>
      </c>
      <c r="O11" s="86">
        <f t="shared" si="21"/>
        <v>0</v>
      </c>
      <c r="P11" s="86">
        <f t="shared" si="21"/>
        <v>0</v>
      </c>
      <c r="Q11" s="86">
        <f t="shared" si="11"/>
        <v>0</v>
      </c>
      <c r="R11" s="86">
        <f t="shared" si="21"/>
        <v>0</v>
      </c>
      <c r="S11" s="86">
        <f t="shared" si="21"/>
        <v>0</v>
      </c>
      <c r="T11" s="86">
        <f t="shared" si="12"/>
        <v>0</v>
      </c>
      <c r="U11" s="88">
        <f t="shared" si="4"/>
        <v>738944400</v>
      </c>
      <c r="V11" s="88">
        <f t="shared" si="0"/>
        <v>645425402</v>
      </c>
      <c r="W11" s="88">
        <f t="shared" si="0"/>
        <v>-93518998</v>
      </c>
      <c r="X11" s="86">
        <f t="shared" si="21"/>
        <v>0</v>
      </c>
      <c r="Y11" s="86">
        <f t="shared" si="21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21"/>
        <v>0</v>
      </c>
      <c r="AE11" s="86">
        <f t="shared" si="21"/>
        <v>0</v>
      </c>
      <c r="AF11" s="86">
        <f t="shared" si="14"/>
        <v>0</v>
      </c>
      <c r="AG11" s="86">
        <f t="shared" si="21"/>
        <v>0</v>
      </c>
      <c r="AH11" s="86">
        <f t="shared" si="21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738944400</v>
      </c>
      <c r="AN11" s="88">
        <f t="shared" si="3"/>
        <v>645425402</v>
      </c>
      <c r="AO11" s="88">
        <f t="shared" si="3"/>
        <v>-93518998</v>
      </c>
      <c r="AP11" s="192">
        <f t="shared" si="17"/>
        <v>738944400</v>
      </c>
      <c r="AQ11" s="192">
        <f t="shared" si="18"/>
        <v>645425402</v>
      </c>
    </row>
    <row r="12" spans="1:43">
      <c r="A12" s="13">
        <v>5</v>
      </c>
      <c r="B12" s="15" t="s">
        <v>8</v>
      </c>
      <c r="C12" s="394">
        <v>50113600</v>
      </c>
      <c r="D12" s="394">
        <v>48934340</v>
      </c>
      <c r="E12" s="82"/>
      <c r="F12" s="394">
        <v>263448300</v>
      </c>
      <c r="G12" s="394">
        <v>257252219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313561900</v>
      </c>
      <c r="V12" s="89">
        <f t="shared" si="0"/>
        <v>306186559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2">SUM(X12)</f>
        <v>0</v>
      </c>
      <c r="AB12" s="89">
        <f t="shared" si="22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313561900</v>
      </c>
      <c r="AN12" s="89">
        <f t="shared" si="3"/>
        <v>306186559</v>
      </c>
      <c r="AO12" s="89">
        <f t="shared" si="3"/>
        <v>0</v>
      </c>
      <c r="AP12" s="192">
        <f t="shared" si="17"/>
        <v>313561900</v>
      </c>
      <c r="AQ12" s="192">
        <f t="shared" si="18"/>
        <v>306186559</v>
      </c>
    </row>
    <row r="13" spans="1:43">
      <c r="A13" s="13">
        <v>6</v>
      </c>
      <c r="B13" s="15" t="s">
        <v>10</v>
      </c>
      <c r="C13" s="394">
        <v>55509900</v>
      </c>
      <c r="D13" s="394">
        <v>52452332</v>
      </c>
      <c r="E13" s="82"/>
      <c r="F13" s="394">
        <v>286222600</v>
      </c>
      <c r="G13" s="394">
        <v>230044862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341732500</v>
      </c>
      <c r="V13" s="89">
        <f t="shared" si="0"/>
        <v>282497194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2"/>
        <v>0</v>
      </c>
      <c r="AB13" s="89">
        <f t="shared" si="22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341732500</v>
      </c>
      <c r="AN13" s="89">
        <f t="shared" si="3"/>
        <v>282497194</v>
      </c>
      <c r="AO13" s="89">
        <f t="shared" si="3"/>
        <v>0</v>
      </c>
      <c r="AP13" s="192">
        <f t="shared" si="17"/>
        <v>341732500</v>
      </c>
      <c r="AQ13" s="192">
        <f t="shared" si="18"/>
        <v>282497194</v>
      </c>
    </row>
    <row r="14" spans="1:43">
      <c r="A14" s="13">
        <v>7</v>
      </c>
      <c r="B14" s="15" t="s">
        <v>11</v>
      </c>
      <c r="C14" s="394">
        <v>4380000</v>
      </c>
      <c r="D14" s="394">
        <v>4026497</v>
      </c>
      <c r="E14" s="82"/>
      <c r="F14" s="394">
        <v>40320000</v>
      </c>
      <c r="G14" s="394">
        <v>30686996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44700000</v>
      </c>
      <c r="V14" s="89">
        <f t="shared" si="0"/>
        <v>34713493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2"/>
        <v>0</v>
      </c>
      <c r="AB14" s="89">
        <f t="shared" si="22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44700000</v>
      </c>
      <c r="AN14" s="89">
        <f t="shared" si="3"/>
        <v>34713493</v>
      </c>
      <c r="AO14" s="89">
        <f t="shared" si="3"/>
        <v>0</v>
      </c>
      <c r="AP14" s="192">
        <f t="shared" si="17"/>
        <v>44700000</v>
      </c>
      <c r="AQ14" s="192">
        <f t="shared" si="18"/>
        <v>34713493</v>
      </c>
    </row>
    <row r="15" spans="1:43">
      <c r="A15" s="13">
        <v>8</v>
      </c>
      <c r="B15" s="15" t="s">
        <v>12</v>
      </c>
      <c r="C15" s="84">
        <v>16219000</v>
      </c>
      <c r="D15" s="84">
        <v>6185009</v>
      </c>
      <c r="E15" s="82"/>
      <c r="F15" s="84">
        <v>22731000</v>
      </c>
      <c r="G15" s="84">
        <v>15843147</v>
      </c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38950000</v>
      </c>
      <c r="V15" s="89">
        <f t="shared" si="0"/>
        <v>22028156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2"/>
        <v>0</v>
      </c>
      <c r="AB15" s="89">
        <f t="shared" si="22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38950000</v>
      </c>
      <c r="AN15" s="89">
        <f t="shared" si="3"/>
        <v>22028156</v>
      </c>
      <c r="AO15" s="89">
        <f t="shared" si="3"/>
        <v>0</v>
      </c>
      <c r="AP15" s="192">
        <f t="shared" si="17"/>
        <v>38950000</v>
      </c>
      <c r="AQ15" s="192">
        <f t="shared" si="18"/>
        <v>22028156</v>
      </c>
    </row>
    <row r="16" spans="1:43">
      <c r="A16" s="13">
        <v>9</v>
      </c>
      <c r="B16" s="15" t="s">
        <v>9</v>
      </c>
      <c r="C16" s="84"/>
      <c r="D16" s="84"/>
      <c r="E16" s="82">
        <f t="shared" ref="E16:E80" si="23">D16-C16</f>
        <v>0</v>
      </c>
      <c r="F16" s="84"/>
      <c r="G16" s="84"/>
      <c r="H16" s="82">
        <f t="shared" ref="H16:H80" si="24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2"/>
        <v>0</v>
      </c>
      <c r="AB16" s="89">
        <f t="shared" si="22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  <c r="AP16" s="192">
        <f t="shared" si="17"/>
        <v>0</v>
      </c>
      <c r="AQ16" s="192">
        <f t="shared" si="18"/>
        <v>0</v>
      </c>
    </row>
    <row r="17" spans="1:43">
      <c r="A17" s="55">
        <v>10</v>
      </c>
      <c r="B17" s="56" t="s">
        <v>16</v>
      </c>
      <c r="C17" s="86">
        <f>SUM(C18:C22)</f>
        <v>15777800</v>
      </c>
      <c r="D17" s="86">
        <f>SUM(D18:D22)</f>
        <v>13230626.879999999</v>
      </c>
      <c r="E17" s="86">
        <f t="shared" si="23"/>
        <v>-2547173.120000001</v>
      </c>
      <c r="F17" s="86">
        <f>SUM(F18:F22)</f>
        <v>77319200</v>
      </c>
      <c r="G17" s="86">
        <f>SUM(G18:G22)</f>
        <v>64721785.630000003</v>
      </c>
      <c r="H17" s="86">
        <f t="shared" si="24"/>
        <v>-12597414.369999997</v>
      </c>
      <c r="I17" s="86">
        <f t="shared" ref="I17:S17" si="25">SUM(I18:I22)</f>
        <v>0</v>
      </c>
      <c r="J17" s="86">
        <f t="shared" si="25"/>
        <v>0</v>
      </c>
      <c r="K17" s="86">
        <f t="shared" si="9"/>
        <v>0</v>
      </c>
      <c r="L17" s="86">
        <f t="shared" si="25"/>
        <v>0</v>
      </c>
      <c r="M17" s="86">
        <f t="shared" si="25"/>
        <v>0</v>
      </c>
      <c r="N17" s="86">
        <f t="shared" si="10"/>
        <v>0</v>
      </c>
      <c r="O17" s="86">
        <f t="shared" si="25"/>
        <v>0</v>
      </c>
      <c r="P17" s="86">
        <f t="shared" si="25"/>
        <v>0</v>
      </c>
      <c r="Q17" s="86">
        <f t="shared" si="11"/>
        <v>0</v>
      </c>
      <c r="R17" s="86">
        <f t="shared" si="25"/>
        <v>0</v>
      </c>
      <c r="S17" s="86">
        <f t="shared" si="25"/>
        <v>0</v>
      </c>
      <c r="T17" s="86">
        <f t="shared" si="12"/>
        <v>0</v>
      </c>
      <c r="U17" s="88">
        <f t="shared" si="4"/>
        <v>93097000</v>
      </c>
      <c r="V17" s="88">
        <f t="shared" si="0"/>
        <v>77952412.510000005</v>
      </c>
      <c r="W17" s="88">
        <f t="shared" si="0"/>
        <v>-15144587.489999998</v>
      </c>
      <c r="X17" s="86">
        <f t="shared" ref="X17:Y17" si="26">SUM(X18:X22)</f>
        <v>0</v>
      </c>
      <c r="Y17" s="86">
        <f t="shared" si="26"/>
        <v>0</v>
      </c>
      <c r="Z17" s="86">
        <f t="shared" si="13"/>
        <v>0</v>
      </c>
      <c r="AA17" s="88">
        <f t="shared" si="22"/>
        <v>0</v>
      </c>
      <c r="AB17" s="88">
        <f t="shared" si="22"/>
        <v>0</v>
      </c>
      <c r="AC17" s="86">
        <f t="shared" ref="AC17:AE17" si="27">SUM(AC18:AC22)</f>
        <v>0</v>
      </c>
      <c r="AD17" s="86">
        <f t="shared" si="27"/>
        <v>0</v>
      </c>
      <c r="AE17" s="86">
        <f t="shared" si="27"/>
        <v>0</v>
      </c>
      <c r="AF17" s="86">
        <f t="shared" si="14"/>
        <v>0</v>
      </c>
      <c r="AG17" s="86">
        <f t="shared" ref="AG17:AH17" si="28">SUM(AG18:AG22)</f>
        <v>0</v>
      </c>
      <c r="AH17" s="86">
        <f t="shared" si="28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93097000</v>
      </c>
      <c r="AN17" s="88">
        <f t="shared" si="3"/>
        <v>77952412.510000005</v>
      </c>
      <c r="AO17" s="88">
        <f t="shared" si="3"/>
        <v>-15144587.489999998</v>
      </c>
      <c r="AP17" s="192">
        <f t="shared" si="17"/>
        <v>93097000</v>
      </c>
      <c r="AQ17" s="192">
        <f t="shared" si="18"/>
        <v>77952412.510000005</v>
      </c>
    </row>
    <row r="18" spans="1:43">
      <c r="A18" s="13">
        <v>11</v>
      </c>
      <c r="B18" s="15" t="s">
        <v>13</v>
      </c>
      <c r="C18" s="394">
        <v>10729000</v>
      </c>
      <c r="D18" s="394">
        <v>9030049.4000000004</v>
      </c>
      <c r="E18" s="82"/>
      <c r="F18" s="394">
        <v>53719200</v>
      </c>
      <c r="G18" s="394">
        <v>43925131.149999999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64448200</v>
      </c>
      <c r="V18" s="89">
        <f t="shared" si="0"/>
        <v>52955180.549999997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2"/>
        <v>0</v>
      </c>
      <c r="AB18" s="89">
        <f t="shared" si="22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64448200</v>
      </c>
      <c r="AN18" s="89">
        <f t="shared" si="3"/>
        <v>52955180.549999997</v>
      </c>
      <c r="AO18" s="89">
        <f t="shared" si="3"/>
        <v>0</v>
      </c>
      <c r="AP18" s="192">
        <f t="shared" si="17"/>
        <v>64448200</v>
      </c>
      <c r="AQ18" s="192">
        <f t="shared" si="18"/>
        <v>52955180.549999997</v>
      </c>
    </row>
    <row r="19" spans="1:43">
      <c r="A19" s="13">
        <v>12</v>
      </c>
      <c r="B19" s="15" t="s">
        <v>14</v>
      </c>
      <c r="C19" s="394">
        <v>1262300</v>
      </c>
      <c r="D19" s="394">
        <v>1002430.87</v>
      </c>
      <c r="E19" s="82"/>
      <c r="F19" s="394">
        <v>5900000</v>
      </c>
      <c r="G19" s="394">
        <v>5274857.91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7162300</v>
      </c>
      <c r="V19" s="89">
        <f t="shared" si="0"/>
        <v>6277288.7800000003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2"/>
        <v>0</v>
      </c>
      <c r="AB19" s="89">
        <f t="shared" si="22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7162300</v>
      </c>
      <c r="AN19" s="89">
        <f t="shared" si="3"/>
        <v>6277288.7800000003</v>
      </c>
      <c r="AO19" s="89">
        <f t="shared" si="3"/>
        <v>0</v>
      </c>
      <c r="AP19" s="192">
        <f t="shared" si="17"/>
        <v>7162300</v>
      </c>
      <c r="AQ19" s="192">
        <f t="shared" si="18"/>
        <v>6277288.7800000003</v>
      </c>
    </row>
    <row r="20" spans="1:43">
      <c r="A20" s="13">
        <v>13</v>
      </c>
      <c r="B20" s="15" t="s">
        <v>15</v>
      </c>
      <c r="C20" s="394">
        <v>483100</v>
      </c>
      <c r="D20" s="394">
        <v>632172.44999999995</v>
      </c>
      <c r="E20" s="82"/>
      <c r="F20" s="394">
        <v>2950400</v>
      </c>
      <c r="G20" s="394">
        <v>3460386.45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3433500</v>
      </c>
      <c r="V20" s="89">
        <f t="shared" si="0"/>
        <v>4092558.9000000004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2"/>
        <v>0</v>
      </c>
      <c r="AB20" s="89">
        <f t="shared" si="22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3433500</v>
      </c>
      <c r="AN20" s="89">
        <f t="shared" si="3"/>
        <v>4092558.9000000004</v>
      </c>
      <c r="AO20" s="89">
        <f t="shared" si="3"/>
        <v>0</v>
      </c>
      <c r="AP20" s="192">
        <f t="shared" si="17"/>
        <v>3433500</v>
      </c>
      <c r="AQ20" s="192">
        <f t="shared" si="18"/>
        <v>4092558.9000000004</v>
      </c>
    </row>
    <row r="21" spans="1:43">
      <c r="A21" s="13">
        <v>14</v>
      </c>
      <c r="B21" s="15" t="s">
        <v>17</v>
      </c>
      <c r="C21" s="394">
        <v>779100</v>
      </c>
      <c r="D21" s="394">
        <v>427731.42</v>
      </c>
      <c r="E21" s="82"/>
      <c r="F21" s="394">
        <v>2950400</v>
      </c>
      <c r="G21" s="394">
        <v>1772670.72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3729500</v>
      </c>
      <c r="V21" s="89">
        <f t="shared" si="0"/>
        <v>2200402.14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2"/>
        <v>0</v>
      </c>
      <c r="AB21" s="89">
        <f t="shared" si="22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3729500</v>
      </c>
      <c r="AN21" s="89">
        <f t="shared" si="3"/>
        <v>2200402.14</v>
      </c>
      <c r="AO21" s="89">
        <f t="shared" si="3"/>
        <v>0</v>
      </c>
      <c r="AP21" s="192">
        <f t="shared" si="17"/>
        <v>3729500</v>
      </c>
      <c r="AQ21" s="192">
        <f t="shared" si="18"/>
        <v>2200402.14</v>
      </c>
    </row>
    <row r="22" spans="1:43">
      <c r="A22" s="13">
        <v>15</v>
      </c>
      <c r="B22" s="15" t="s">
        <v>18</v>
      </c>
      <c r="C22" s="394">
        <v>2524300</v>
      </c>
      <c r="D22" s="394">
        <v>2138242.7400000002</v>
      </c>
      <c r="E22" s="82"/>
      <c r="F22" s="394">
        <v>11799200</v>
      </c>
      <c r="G22" s="394">
        <v>10288739.4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14323500</v>
      </c>
      <c r="V22" s="89">
        <f t="shared" si="0"/>
        <v>12426982.140000001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2"/>
        <v>0</v>
      </c>
      <c r="AB22" s="89">
        <f t="shared" si="22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14323500</v>
      </c>
      <c r="AN22" s="89">
        <f t="shared" si="3"/>
        <v>12426982.140000001</v>
      </c>
      <c r="AO22" s="89">
        <f t="shared" si="3"/>
        <v>0</v>
      </c>
      <c r="AP22" s="192">
        <f t="shared" si="17"/>
        <v>14323500</v>
      </c>
      <c r="AQ22" s="192">
        <f t="shared" si="18"/>
        <v>12426982.140000001</v>
      </c>
    </row>
    <row r="23" spans="1:43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3"/>
        <v>0</v>
      </c>
      <c r="F23" s="86">
        <f>SUM(F24:F27)</f>
        <v>43512200</v>
      </c>
      <c r="G23" s="86">
        <f>SUM(G24:G27)</f>
        <v>39015290.079999998</v>
      </c>
      <c r="H23" s="86">
        <f t="shared" si="24"/>
        <v>-4496909.9200000018</v>
      </c>
      <c r="I23" s="86">
        <f t="shared" ref="I23:S23" si="29">SUM(I24:I27)</f>
        <v>68090000</v>
      </c>
      <c r="J23" s="86">
        <f t="shared" si="29"/>
        <v>59465343.880000003</v>
      </c>
      <c r="K23" s="86">
        <f t="shared" si="9"/>
        <v>-8624656.1199999973</v>
      </c>
      <c r="L23" s="86">
        <f t="shared" si="29"/>
        <v>40480200</v>
      </c>
      <c r="M23" s="86">
        <f t="shared" si="29"/>
        <v>38049531.210000001</v>
      </c>
      <c r="N23" s="86">
        <f t="shared" si="10"/>
        <v>-2430668.7899999991</v>
      </c>
      <c r="O23" s="86">
        <f t="shared" si="29"/>
        <v>161925200</v>
      </c>
      <c r="P23" s="86">
        <f t="shared" si="29"/>
        <v>159936606.78999999</v>
      </c>
      <c r="Q23" s="86">
        <f t="shared" si="11"/>
        <v>-1988593.2100000083</v>
      </c>
      <c r="R23" s="86">
        <f t="shared" si="29"/>
        <v>36852000</v>
      </c>
      <c r="S23" s="86">
        <f t="shared" si="29"/>
        <v>30698446.079999998</v>
      </c>
      <c r="T23" s="86">
        <f t="shared" si="12"/>
        <v>-6153553.9200000018</v>
      </c>
      <c r="U23" s="88">
        <f t="shared" si="4"/>
        <v>350859600</v>
      </c>
      <c r="V23" s="88">
        <f t="shared" si="4"/>
        <v>327165218.04000002</v>
      </c>
      <c r="W23" s="88">
        <f t="shared" si="4"/>
        <v>-23694381.960000008</v>
      </c>
      <c r="X23" s="86">
        <f t="shared" ref="X23:Y23" si="30">SUM(X24:X27)</f>
        <v>0</v>
      </c>
      <c r="Y23" s="86">
        <f t="shared" si="30"/>
        <v>0</v>
      </c>
      <c r="Z23" s="86">
        <f t="shared" si="13"/>
        <v>0</v>
      </c>
      <c r="AA23" s="88">
        <f t="shared" si="22"/>
        <v>0</v>
      </c>
      <c r="AB23" s="88">
        <f t="shared" si="22"/>
        <v>0</v>
      </c>
      <c r="AC23" s="86">
        <f t="shared" ref="AC23:AE23" si="31">SUM(AC24:AC27)</f>
        <v>0</v>
      </c>
      <c r="AD23" s="86">
        <f t="shared" si="31"/>
        <v>0</v>
      </c>
      <c r="AE23" s="86">
        <f t="shared" si="31"/>
        <v>0</v>
      </c>
      <c r="AF23" s="86">
        <f t="shared" si="14"/>
        <v>0</v>
      </c>
      <c r="AG23" s="86">
        <f t="shared" ref="AG23:AH23" si="32">SUM(AG24:AG27)</f>
        <v>0</v>
      </c>
      <c r="AH23" s="86">
        <f t="shared" si="32"/>
        <v>0</v>
      </c>
      <c r="AI23" s="86">
        <f t="shared" si="15"/>
        <v>0</v>
      </c>
      <c r="AJ23" s="90">
        <f t="shared" ref="AJ23:AL90" si="33">SUM(AD23+AG23)</f>
        <v>0</v>
      </c>
      <c r="AK23" s="90">
        <f t="shared" si="33"/>
        <v>0</v>
      </c>
      <c r="AL23" s="90">
        <f t="shared" si="33"/>
        <v>0</v>
      </c>
      <c r="AM23" s="88">
        <f t="shared" si="6"/>
        <v>350859600</v>
      </c>
      <c r="AN23" s="88">
        <f t="shared" si="6"/>
        <v>327165218.04000002</v>
      </c>
      <c r="AO23" s="88">
        <f t="shared" si="6"/>
        <v>-23694381.960000008</v>
      </c>
      <c r="AP23" s="192">
        <f t="shared" si="17"/>
        <v>43512200</v>
      </c>
      <c r="AQ23" s="192">
        <f t="shared" si="18"/>
        <v>39015290.080000028</v>
      </c>
    </row>
    <row r="24" spans="1:43">
      <c r="A24" s="13">
        <v>17</v>
      </c>
      <c r="B24" s="1" t="s">
        <v>19</v>
      </c>
      <c r="C24" s="394"/>
      <c r="D24" s="395"/>
      <c r="E24" s="82">
        <f t="shared" si="23"/>
        <v>0</v>
      </c>
      <c r="F24" s="394">
        <v>22818000</v>
      </c>
      <c r="G24" s="394">
        <v>20550822.079999998</v>
      </c>
      <c r="H24" s="82"/>
      <c r="I24" s="394">
        <v>3936000</v>
      </c>
      <c r="J24" s="394">
        <v>3055143.88</v>
      </c>
      <c r="K24" s="82"/>
      <c r="L24" s="394">
        <v>7560000</v>
      </c>
      <c r="M24" s="394">
        <v>6619891.21</v>
      </c>
      <c r="N24" s="82"/>
      <c r="O24" s="394">
        <v>9716000</v>
      </c>
      <c r="P24" s="394">
        <v>8595247.6400000006</v>
      </c>
      <c r="Q24" s="82"/>
      <c r="R24" s="394">
        <v>6240000</v>
      </c>
      <c r="S24" s="394">
        <v>5409446.0800000001</v>
      </c>
      <c r="T24" s="82"/>
      <c r="U24" s="89">
        <f t="shared" si="4"/>
        <v>50270000</v>
      </c>
      <c r="V24" s="89">
        <f t="shared" si="4"/>
        <v>44230550.890000001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2"/>
        <v>0</v>
      </c>
      <c r="AB24" s="89">
        <f t="shared" si="22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3"/>
        <v>0</v>
      </c>
      <c r="AK24" s="90">
        <f t="shared" si="33"/>
        <v>0</v>
      </c>
      <c r="AL24" s="90">
        <f t="shared" si="33"/>
        <v>0</v>
      </c>
      <c r="AM24" s="89">
        <f t="shared" si="6"/>
        <v>50270000</v>
      </c>
      <c r="AN24" s="89">
        <f t="shared" si="6"/>
        <v>44230550.890000001</v>
      </c>
      <c r="AO24" s="89">
        <f t="shared" si="6"/>
        <v>0</v>
      </c>
      <c r="AP24" s="192">
        <f t="shared" si="17"/>
        <v>22818000</v>
      </c>
      <c r="AQ24" s="192">
        <f t="shared" si="18"/>
        <v>20550822.079999998</v>
      </c>
    </row>
    <row r="25" spans="1:43">
      <c r="A25" s="13">
        <v>18</v>
      </c>
      <c r="B25" s="1" t="s">
        <v>20</v>
      </c>
      <c r="C25" s="394"/>
      <c r="D25" s="394"/>
      <c r="E25" s="82">
        <f t="shared" si="23"/>
        <v>0</v>
      </c>
      <c r="F25" s="394">
        <v>18408000</v>
      </c>
      <c r="G25" s="394">
        <v>16855300</v>
      </c>
      <c r="H25" s="82"/>
      <c r="I25" s="394">
        <v>62634000</v>
      </c>
      <c r="J25" s="394">
        <v>54951930</v>
      </c>
      <c r="K25" s="82"/>
      <c r="L25" s="394">
        <v>27061200</v>
      </c>
      <c r="M25" s="394">
        <v>27193320</v>
      </c>
      <c r="N25" s="82"/>
      <c r="O25" s="394">
        <v>142822800</v>
      </c>
      <c r="P25" s="394">
        <v>143042680</v>
      </c>
      <c r="Q25" s="82"/>
      <c r="R25" s="394">
        <v>21812000</v>
      </c>
      <c r="S25" s="394">
        <v>21942360</v>
      </c>
      <c r="T25" s="82"/>
      <c r="U25" s="89">
        <f t="shared" si="4"/>
        <v>272738000</v>
      </c>
      <c r="V25" s="89">
        <f t="shared" si="4"/>
        <v>263985590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2"/>
        <v>0</v>
      </c>
      <c r="AB25" s="89">
        <f t="shared" si="22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3"/>
        <v>0</v>
      </c>
      <c r="AK25" s="90">
        <f t="shared" si="33"/>
        <v>0</v>
      </c>
      <c r="AL25" s="90">
        <f t="shared" si="33"/>
        <v>0</v>
      </c>
      <c r="AM25" s="89">
        <f t="shared" si="6"/>
        <v>272738000</v>
      </c>
      <c r="AN25" s="89">
        <f t="shared" si="6"/>
        <v>263985590</v>
      </c>
      <c r="AO25" s="89">
        <f t="shared" si="6"/>
        <v>0</v>
      </c>
      <c r="AP25" s="192">
        <f t="shared" si="17"/>
        <v>18408000</v>
      </c>
      <c r="AQ25" s="192">
        <f t="shared" si="18"/>
        <v>16855300</v>
      </c>
    </row>
    <row r="26" spans="1:43">
      <c r="A26" s="13">
        <v>19</v>
      </c>
      <c r="B26" s="1" t="s">
        <v>21</v>
      </c>
      <c r="C26" s="394"/>
      <c r="D26" s="394"/>
      <c r="E26" s="82">
        <f t="shared" si="23"/>
        <v>0</v>
      </c>
      <c r="F26" s="394">
        <v>2286200</v>
      </c>
      <c r="G26" s="394">
        <v>1609168</v>
      </c>
      <c r="H26" s="82"/>
      <c r="I26" s="394">
        <v>1520000</v>
      </c>
      <c r="J26" s="394">
        <v>1458270</v>
      </c>
      <c r="K26" s="82"/>
      <c r="L26" s="394">
        <v>5859000</v>
      </c>
      <c r="M26" s="394">
        <v>4236320</v>
      </c>
      <c r="N26" s="82"/>
      <c r="O26" s="394">
        <v>9386400</v>
      </c>
      <c r="P26" s="394">
        <v>8298679.1500000004</v>
      </c>
      <c r="Q26" s="82"/>
      <c r="R26" s="394">
        <v>8800000</v>
      </c>
      <c r="S26" s="394">
        <v>3346640</v>
      </c>
      <c r="T26" s="82"/>
      <c r="U26" s="89">
        <f t="shared" si="4"/>
        <v>27851600</v>
      </c>
      <c r="V26" s="89">
        <f t="shared" si="4"/>
        <v>18949077.149999999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2"/>
        <v>0</v>
      </c>
      <c r="AB26" s="89">
        <f t="shared" si="22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3"/>
        <v>0</v>
      </c>
      <c r="AK26" s="90">
        <f t="shared" si="33"/>
        <v>0</v>
      </c>
      <c r="AL26" s="90">
        <f t="shared" si="33"/>
        <v>0</v>
      </c>
      <c r="AM26" s="89">
        <f t="shared" si="6"/>
        <v>27851600</v>
      </c>
      <c r="AN26" s="89">
        <f t="shared" si="6"/>
        <v>18949077.149999999</v>
      </c>
      <c r="AO26" s="89">
        <f t="shared" si="6"/>
        <v>0</v>
      </c>
      <c r="AP26" s="192">
        <f t="shared" si="17"/>
        <v>2286200</v>
      </c>
      <c r="AQ26" s="192">
        <f t="shared" si="18"/>
        <v>1609167.9999999981</v>
      </c>
    </row>
    <row r="27" spans="1:43">
      <c r="A27" s="13">
        <v>20</v>
      </c>
      <c r="B27" s="1" t="s">
        <v>73</v>
      </c>
      <c r="C27" s="84"/>
      <c r="D27" s="84"/>
      <c r="E27" s="82">
        <f t="shared" si="23"/>
        <v>0</v>
      </c>
      <c r="F27" s="84"/>
      <c r="G27" s="84"/>
      <c r="H27" s="82">
        <f t="shared" si="24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2"/>
        <v>0</v>
      </c>
      <c r="AB27" s="89">
        <f t="shared" si="22"/>
        <v>0</v>
      </c>
      <c r="AC27" s="87">
        <f t="shared" ref="AC27:AC90" si="34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3"/>
        <v>0</v>
      </c>
      <c r="AK27" s="90">
        <f t="shared" si="33"/>
        <v>0</v>
      </c>
      <c r="AL27" s="90">
        <f t="shared" si="33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  <c r="AP27" s="192">
        <f t="shared" si="17"/>
        <v>0</v>
      </c>
      <c r="AQ27" s="192">
        <f t="shared" si="18"/>
        <v>0</v>
      </c>
    </row>
    <row r="28" spans="1:43">
      <c r="A28" s="55">
        <v>21</v>
      </c>
      <c r="B28" s="56" t="s">
        <v>35</v>
      </c>
      <c r="C28" s="86">
        <f>SUM(C29:C34)</f>
        <v>2402800</v>
      </c>
      <c r="D28" s="86">
        <f>SUM(D29:D34)</f>
        <v>1858600</v>
      </c>
      <c r="E28" s="86">
        <f t="shared" si="23"/>
        <v>-544200</v>
      </c>
      <c r="F28" s="86">
        <f>SUM(F29:F34)</f>
        <v>13938900</v>
      </c>
      <c r="G28" s="86">
        <f>SUM(G29:G34)</f>
        <v>11758491</v>
      </c>
      <c r="H28" s="86">
        <f t="shared" si="24"/>
        <v>-2180409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16341700</v>
      </c>
      <c r="V28" s="88">
        <f t="shared" si="4"/>
        <v>13617091</v>
      </c>
      <c r="W28" s="88">
        <f t="shared" si="4"/>
        <v>-2724609</v>
      </c>
      <c r="X28" s="86">
        <f t="shared" ref="X28:Y28" si="35">SUM(X29:X34)</f>
        <v>0</v>
      </c>
      <c r="Y28" s="86">
        <f t="shared" si="35"/>
        <v>0</v>
      </c>
      <c r="Z28" s="86">
        <f t="shared" si="13"/>
        <v>0</v>
      </c>
      <c r="AA28" s="88">
        <f t="shared" si="22"/>
        <v>0</v>
      </c>
      <c r="AB28" s="88">
        <f t="shared" si="22"/>
        <v>0</v>
      </c>
      <c r="AC28" s="87">
        <f t="shared" si="34"/>
        <v>0</v>
      </c>
      <c r="AD28" s="86">
        <f t="shared" ref="AD28:AE28" si="36">SUM(AD29:AD34)</f>
        <v>0</v>
      </c>
      <c r="AE28" s="86">
        <f t="shared" si="36"/>
        <v>0</v>
      </c>
      <c r="AF28" s="86">
        <f t="shared" si="14"/>
        <v>0</v>
      </c>
      <c r="AG28" s="86">
        <f t="shared" ref="AG28:AH28" si="37">SUM(AG29:AG34)</f>
        <v>0</v>
      </c>
      <c r="AH28" s="86">
        <f t="shared" si="37"/>
        <v>0</v>
      </c>
      <c r="AI28" s="86">
        <f t="shared" si="15"/>
        <v>0</v>
      </c>
      <c r="AJ28" s="90">
        <f t="shared" si="33"/>
        <v>0</v>
      </c>
      <c r="AK28" s="90">
        <f t="shared" si="33"/>
        <v>0</v>
      </c>
      <c r="AL28" s="90">
        <f t="shared" si="33"/>
        <v>0</v>
      </c>
      <c r="AM28" s="88">
        <f t="shared" si="6"/>
        <v>16341700</v>
      </c>
      <c r="AN28" s="88">
        <f t="shared" si="6"/>
        <v>13617091</v>
      </c>
      <c r="AO28" s="88">
        <f t="shared" si="6"/>
        <v>-2724609</v>
      </c>
      <c r="AP28" s="192">
        <f t="shared" si="17"/>
        <v>16341700</v>
      </c>
      <c r="AQ28" s="192">
        <f t="shared" si="18"/>
        <v>13617091</v>
      </c>
    </row>
    <row r="29" spans="1:43">
      <c r="A29" s="13">
        <v>22</v>
      </c>
      <c r="B29" s="1" t="s">
        <v>22</v>
      </c>
      <c r="C29" s="394">
        <v>373600</v>
      </c>
      <c r="D29" s="395">
        <v>270100</v>
      </c>
      <c r="E29" s="82"/>
      <c r="F29" s="394">
        <v>2833600</v>
      </c>
      <c r="G29" s="395">
        <v>2198500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3207200</v>
      </c>
      <c r="V29" s="89">
        <f t="shared" si="4"/>
        <v>2468600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2"/>
        <v>0</v>
      </c>
      <c r="AB29" s="89">
        <f t="shared" si="22"/>
        <v>0</v>
      </c>
      <c r="AC29" s="87">
        <f t="shared" si="34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3"/>
        <v>0</v>
      </c>
      <c r="AK29" s="90">
        <f t="shared" si="33"/>
        <v>0</v>
      </c>
      <c r="AL29" s="90">
        <f t="shared" si="33"/>
        <v>0</v>
      </c>
      <c r="AM29" s="89">
        <f t="shared" si="6"/>
        <v>3207200</v>
      </c>
      <c r="AN29" s="89">
        <f t="shared" si="6"/>
        <v>2468600</v>
      </c>
      <c r="AO29" s="89">
        <f t="shared" si="6"/>
        <v>0</v>
      </c>
      <c r="AP29" s="192">
        <f t="shared" si="17"/>
        <v>3207200</v>
      </c>
      <c r="AQ29" s="192">
        <f t="shared" si="18"/>
        <v>2468600</v>
      </c>
    </row>
    <row r="30" spans="1:43">
      <c r="A30" s="13">
        <v>23</v>
      </c>
      <c r="B30" s="1" t="s">
        <v>23</v>
      </c>
      <c r="C30" s="394">
        <v>1629200</v>
      </c>
      <c r="D30" s="394">
        <v>1304350</v>
      </c>
      <c r="E30" s="82"/>
      <c r="F30" s="394">
        <v>8407700</v>
      </c>
      <c r="G30" s="394">
        <v>6954912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10036900</v>
      </c>
      <c r="V30" s="89">
        <f t="shared" si="4"/>
        <v>8259262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2"/>
        <v>0</v>
      </c>
      <c r="AB30" s="89">
        <f t="shared" si="22"/>
        <v>0</v>
      </c>
      <c r="AC30" s="87">
        <f t="shared" si="34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3"/>
        <v>0</v>
      </c>
      <c r="AK30" s="90">
        <f t="shared" si="33"/>
        <v>0</v>
      </c>
      <c r="AL30" s="90">
        <f t="shared" si="33"/>
        <v>0</v>
      </c>
      <c r="AM30" s="89">
        <f t="shared" si="6"/>
        <v>10036900</v>
      </c>
      <c r="AN30" s="89">
        <f t="shared" si="6"/>
        <v>8259262</v>
      </c>
      <c r="AO30" s="89">
        <f t="shared" si="6"/>
        <v>0</v>
      </c>
      <c r="AP30" s="192">
        <f t="shared" si="17"/>
        <v>10036900</v>
      </c>
      <c r="AQ30" s="192">
        <f t="shared" si="18"/>
        <v>8259262</v>
      </c>
    </row>
    <row r="31" spans="1:43">
      <c r="A31" s="13">
        <v>24</v>
      </c>
      <c r="B31" s="1" t="s">
        <v>24</v>
      </c>
      <c r="C31" s="394">
        <v>400000</v>
      </c>
      <c r="D31" s="394">
        <v>284150</v>
      </c>
      <c r="E31" s="82"/>
      <c r="F31" s="394">
        <v>2164000</v>
      </c>
      <c r="G31" s="394">
        <v>2237979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2564000</v>
      </c>
      <c r="V31" s="89">
        <f t="shared" si="4"/>
        <v>2522129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2"/>
        <v>0</v>
      </c>
      <c r="AB31" s="89">
        <f t="shared" si="22"/>
        <v>0</v>
      </c>
      <c r="AC31" s="87">
        <f t="shared" si="34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3"/>
        <v>0</v>
      </c>
      <c r="AK31" s="90">
        <f t="shared" si="33"/>
        <v>0</v>
      </c>
      <c r="AL31" s="90">
        <f t="shared" si="33"/>
        <v>0</v>
      </c>
      <c r="AM31" s="89">
        <f t="shared" si="6"/>
        <v>2564000</v>
      </c>
      <c r="AN31" s="89">
        <f t="shared" si="6"/>
        <v>2522129</v>
      </c>
      <c r="AO31" s="89">
        <f t="shared" si="6"/>
        <v>0</v>
      </c>
      <c r="AP31" s="192">
        <f t="shared" si="17"/>
        <v>2564000</v>
      </c>
      <c r="AQ31" s="192">
        <f t="shared" si="18"/>
        <v>2522129</v>
      </c>
    </row>
    <row r="32" spans="1:43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2"/>
        <v>0</v>
      </c>
      <c r="AB32" s="89">
        <f t="shared" si="22"/>
        <v>0</v>
      </c>
      <c r="AC32" s="87">
        <f t="shared" si="34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3"/>
        <v>0</v>
      </c>
      <c r="AK32" s="90">
        <f t="shared" si="33"/>
        <v>0</v>
      </c>
      <c r="AL32" s="90">
        <f t="shared" si="33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  <c r="AP32" s="192">
        <f t="shared" si="17"/>
        <v>0</v>
      </c>
      <c r="AQ32" s="192">
        <f t="shared" si="18"/>
        <v>0</v>
      </c>
    </row>
    <row r="33" spans="1:43">
      <c r="A33" s="13">
        <v>26</v>
      </c>
      <c r="B33" s="1" t="s">
        <v>26</v>
      </c>
      <c r="C33" s="84"/>
      <c r="D33" s="84"/>
      <c r="E33" s="82"/>
      <c r="F33" s="84">
        <v>0</v>
      </c>
      <c r="G33" s="84">
        <v>0</v>
      </c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2"/>
        <v>0</v>
      </c>
      <c r="AB33" s="89">
        <f t="shared" si="22"/>
        <v>0</v>
      </c>
      <c r="AC33" s="87">
        <f t="shared" si="34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3"/>
        <v>0</v>
      </c>
      <c r="AK33" s="90">
        <f t="shared" si="33"/>
        <v>0</v>
      </c>
      <c r="AL33" s="90">
        <f t="shared" si="33"/>
        <v>0</v>
      </c>
      <c r="AM33" s="89">
        <f t="shared" si="6"/>
        <v>0</v>
      </c>
      <c r="AN33" s="89">
        <f t="shared" si="6"/>
        <v>0</v>
      </c>
      <c r="AO33" s="89">
        <f t="shared" si="6"/>
        <v>0</v>
      </c>
      <c r="AP33" s="192">
        <f t="shared" si="17"/>
        <v>0</v>
      </c>
      <c r="AQ33" s="192">
        <f t="shared" si="18"/>
        <v>0</v>
      </c>
    </row>
    <row r="34" spans="1:43">
      <c r="A34" s="13">
        <v>27</v>
      </c>
      <c r="B34" s="1" t="s">
        <v>27</v>
      </c>
      <c r="C34" s="84"/>
      <c r="D34" s="84"/>
      <c r="E34" s="82"/>
      <c r="F34" s="394">
        <v>533600</v>
      </c>
      <c r="G34" s="395">
        <v>367100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533600</v>
      </c>
      <c r="V34" s="89">
        <f t="shared" si="4"/>
        <v>367100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2"/>
        <v>0</v>
      </c>
      <c r="AB34" s="89">
        <f t="shared" si="22"/>
        <v>0</v>
      </c>
      <c r="AC34" s="87">
        <f t="shared" si="34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3"/>
        <v>0</v>
      </c>
      <c r="AK34" s="90">
        <f t="shared" si="33"/>
        <v>0</v>
      </c>
      <c r="AL34" s="90">
        <f t="shared" si="33"/>
        <v>0</v>
      </c>
      <c r="AM34" s="89">
        <f t="shared" si="6"/>
        <v>533600</v>
      </c>
      <c r="AN34" s="89">
        <f t="shared" si="6"/>
        <v>367100</v>
      </c>
      <c r="AO34" s="89">
        <f t="shared" si="6"/>
        <v>0</v>
      </c>
      <c r="AP34" s="192">
        <f t="shared" si="17"/>
        <v>533600</v>
      </c>
      <c r="AQ34" s="192">
        <f t="shared" si="18"/>
        <v>367100</v>
      </c>
    </row>
    <row r="35" spans="1:43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3"/>
        <v>0</v>
      </c>
      <c r="F35" s="86">
        <f>SUM(F36:F38)</f>
        <v>400000</v>
      </c>
      <c r="G35" s="86">
        <f>SUM(G36:G38)</f>
        <v>342500</v>
      </c>
      <c r="H35" s="86">
        <f t="shared" si="24"/>
        <v>-57500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400000</v>
      </c>
      <c r="V35" s="88">
        <f t="shared" si="4"/>
        <v>342500</v>
      </c>
      <c r="W35" s="88">
        <f t="shared" si="4"/>
        <v>-57500</v>
      </c>
      <c r="X35" s="86">
        <f t="shared" ref="X35:Y35" si="38">SUM(X36:X38)</f>
        <v>0</v>
      </c>
      <c r="Y35" s="86">
        <f t="shared" si="38"/>
        <v>0</v>
      </c>
      <c r="Z35" s="86">
        <f t="shared" si="13"/>
        <v>0</v>
      </c>
      <c r="AA35" s="88">
        <f t="shared" si="22"/>
        <v>0</v>
      </c>
      <c r="AB35" s="88">
        <f t="shared" si="22"/>
        <v>0</v>
      </c>
      <c r="AC35" s="87">
        <f t="shared" si="34"/>
        <v>0</v>
      </c>
      <c r="AD35" s="86">
        <f t="shared" ref="AD35:AE35" si="39">SUM(AD36:AD38)</f>
        <v>0</v>
      </c>
      <c r="AE35" s="86">
        <f t="shared" si="39"/>
        <v>0</v>
      </c>
      <c r="AF35" s="86">
        <f t="shared" si="14"/>
        <v>0</v>
      </c>
      <c r="AG35" s="86">
        <f t="shared" ref="AG35:AH35" si="40">SUM(AG36:AG38)</f>
        <v>0</v>
      </c>
      <c r="AH35" s="86">
        <f t="shared" si="40"/>
        <v>0</v>
      </c>
      <c r="AI35" s="86">
        <f t="shared" si="15"/>
        <v>0</v>
      </c>
      <c r="AJ35" s="90">
        <f t="shared" si="33"/>
        <v>0</v>
      </c>
      <c r="AK35" s="90">
        <f t="shared" si="33"/>
        <v>0</v>
      </c>
      <c r="AL35" s="90">
        <f t="shared" si="33"/>
        <v>0</v>
      </c>
      <c r="AM35" s="88">
        <f t="shared" si="6"/>
        <v>400000</v>
      </c>
      <c r="AN35" s="88">
        <f t="shared" si="6"/>
        <v>342500</v>
      </c>
      <c r="AO35" s="88">
        <f t="shared" si="6"/>
        <v>-57500</v>
      </c>
      <c r="AP35" s="192">
        <f t="shared" si="17"/>
        <v>400000</v>
      </c>
      <c r="AQ35" s="192">
        <f t="shared" si="18"/>
        <v>342500</v>
      </c>
    </row>
    <row r="36" spans="1:43">
      <c r="A36" s="13">
        <v>29</v>
      </c>
      <c r="B36" s="15" t="s">
        <v>28</v>
      </c>
      <c r="C36" s="84"/>
      <c r="D36" s="84"/>
      <c r="E36" s="82">
        <f t="shared" si="23"/>
        <v>0</v>
      </c>
      <c r="F36" s="84"/>
      <c r="G36" s="84"/>
      <c r="H36" s="82">
        <f t="shared" si="24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2"/>
        <v>0</v>
      </c>
      <c r="AB36" s="89">
        <f t="shared" si="22"/>
        <v>0</v>
      </c>
      <c r="AC36" s="87">
        <f t="shared" si="34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3"/>
        <v>0</v>
      </c>
      <c r="AK36" s="90">
        <f t="shared" si="33"/>
        <v>0</v>
      </c>
      <c r="AL36" s="90">
        <f t="shared" si="33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  <c r="AP36" s="192">
        <f t="shared" si="17"/>
        <v>0</v>
      </c>
      <c r="AQ36" s="192">
        <f t="shared" si="18"/>
        <v>0</v>
      </c>
    </row>
    <row r="37" spans="1:43">
      <c r="A37" s="13">
        <v>30</v>
      </c>
      <c r="B37" s="15" t="s">
        <v>29</v>
      </c>
      <c r="C37" s="84"/>
      <c r="D37" s="84"/>
      <c r="E37" s="82">
        <f t="shared" si="23"/>
        <v>0</v>
      </c>
      <c r="F37" s="84"/>
      <c r="G37" s="84"/>
      <c r="H37" s="82">
        <f t="shared" si="24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2"/>
        <v>0</v>
      </c>
      <c r="AB37" s="89">
        <f t="shared" si="22"/>
        <v>0</v>
      </c>
      <c r="AC37" s="87">
        <f t="shared" si="34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3"/>
        <v>0</v>
      </c>
      <c r="AK37" s="90">
        <f t="shared" si="33"/>
        <v>0</v>
      </c>
      <c r="AL37" s="90">
        <f t="shared" si="33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  <c r="AP37" s="192">
        <f t="shared" si="17"/>
        <v>0</v>
      </c>
      <c r="AQ37" s="192">
        <f t="shared" si="18"/>
        <v>0</v>
      </c>
    </row>
    <row r="38" spans="1:43">
      <c r="A38" s="13">
        <v>31</v>
      </c>
      <c r="B38" s="15" t="s">
        <v>30</v>
      </c>
      <c r="C38" s="84"/>
      <c r="D38" s="84"/>
      <c r="E38" s="82">
        <f t="shared" si="23"/>
        <v>0</v>
      </c>
      <c r="F38" s="394">
        <v>400000</v>
      </c>
      <c r="G38" s="395">
        <v>342500</v>
      </c>
      <c r="H38" s="82">
        <f t="shared" si="24"/>
        <v>-57500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400000</v>
      </c>
      <c r="V38" s="89">
        <f t="shared" si="4"/>
        <v>342500</v>
      </c>
      <c r="W38" s="89">
        <f t="shared" si="4"/>
        <v>-57500</v>
      </c>
      <c r="X38" s="84"/>
      <c r="Y38" s="84"/>
      <c r="Z38" s="82">
        <f t="shared" si="13"/>
        <v>0</v>
      </c>
      <c r="AA38" s="89">
        <f t="shared" si="22"/>
        <v>0</v>
      </c>
      <c r="AB38" s="89">
        <f t="shared" si="22"/>
        <v>0</v>
      </c>
      <c r="AC38" s="87">
        <f t="shared" si="34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3"/>
        <v>0</v>
      </c>
      <c r="AK38" s="90">
        <f t="shared" si="33"/>
        <v>0</v>
      </c>
      <c r="AL38" s="90">
        <f t="shared" si="33"/>
        <v>0</v>
      </c>
      <c r="AM38" s="89">
        <f t="shared" si="6"/>
        <v>400000</v>
      </c>
      <c r="AN38" s="89">
        <f t="shared" si="6"/>
        <v>342500</v>
      </c>
      <c r="AO38" s="89">
        <f t="shared" si="6"/>
        <v>-57500</v>
      </c>
      <c r="AP38" s="192">
        <f t="shared" si="17"/>
        <v>400000</v>
      </c>
      <c r="AQ38" s="192">
        <f t="shared" si="18"/>
        <v>342500</v>
      </c>
    </row>
    <row r="39" spans="1:43">
      <c r="A39" s="55">
        <v>32</v>
      </c>
      <c r="B39" s="56" t="s">
        <v>37</v>
      </c>
      <c r="C39" s="86">
        <f>SUM(C40:C43)</f>
        <v>200000</v>
      </c>
      <c r="D39" s="86">
        <f>SUM(D40:D43)</f>
        <v>55000</v>
      </c>
      <c r="E39" s="86">
        <f t="shared" si="23"/>
        <v>-145000</v>
      </c>
      <c r="F39" s="86">
        <f>SUM(F40:F43)</f>
        <v>10500000</v>
      </c>
      <c r="G39" s="86">
        <f>SUM(G40:G43)</f>
        <v>10033000</v>
      </c>
      <c r="H39" s="86">
        <f t="shared" si="24"/>
        <v>-467000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3000000</v>
      </c>
      <c r="M39" s="86">
        <f>SUM(M40:M43)</f>
        <v>2746100</v>
      </c>
      <c r="N39" s="86">
        <f t="shared" si="10"/>
        <v>-253900</v>
      </c>
      <c r="O39" s="86">
        <f>SUM(O40:O43)</f>
        <v>3000000</v>
      </c>
      <c r="P39" s="86">
        <f>SUM(P40:P43)</f>
        <v>0</v>
      </c>
      <c r="Q39" s="86">
        <f t="shared" si="11"/>
        <v>-3000000</v>
      </c>
      <c r="R39" s="86">
        <f>SUM(R40:R43)</f>
        <v>3000000</v>
      </c>
      <c r="S39" s="86">
        <f>SUM(S40:S43)</f>
        <v>2641154</v>
      </c>
      <c r="T39" s="86">
        <f t="shared" si="12"/>
        <v>-358846</v>
      </c>
      <c r="U39" s="88">
        <f t="shared" si="4"/>
        <v>21700000</v>
      </c>
      <c r="V39" s="88">
        <f t="shared" si="4"/>
        <v>15475254</v>
      </c>
      <c r="W39" s="88">
        <f t="shared" si="4"/>
        <v>-6224746</v>
      </c>
      <c r="X39" s="86">
        <f t="shared" ref="X39:Y39" si="41">SUM(X40:X43)</f>
        <v>0</v>
      </c>
      <c r="Y39" s="86">
        <f t="shared" si="41"/>
        <v>0</v>
      </c>
      <c r="Z39" s="86">
        <f t="shared" si="13"/>
        <v>0</v>
      </c>
      <c r="AA39" s="88">
        <f t="shared" si="22"/>
        <v>0</v>
      </c>
      <c r="AB39" s="88">
        <f t="shared" si="22"/>
        <v>0</v>
      </c>
      <c r="AC39" s="87">
        <f t="shared" si="34"/>
        <v>0</v>
      </c>
      <c r="AD39" s="86">
        <f t="shared" ref="AD39:AE39" si="42">SUM(AD40:AD43)</f>
        <v>0</v>
      </c>
      <c r="AE39" s="86">
        <f t="shared" si="42"/>
        <v>0</v>
      </c>
      <c r="AF39" s="86">
        <f t="shared" si="14"/>
        <v>0</v>
      </c>
      <c r="AG39" s="86">
        <f t="shared" ref="AG39:AH39" si="43">SUM(AG40:AG43)</f>
        <v>0</v>
      </c>
      <c r="AH39" s="86">
        <f t="shared" si="43"/>
        <v>0</v>
      </c>
      <c r="AI39" s="86">
        <f t="shared" si="15"/>
        <v>0</v>
      </c>
      <c r="AJ39" s="90">
        <f t="shared" si="33"/>
        <v>0</v>
      </c>
      <c r="AK39" s="90">
        <f t="shared" si="33"/>
        <v>0</v>
      </c>
      <c r="AL39" s="90">
        <f t="shared" si="33"/>
        <v>0</v>
      </c>
      <c r="AM39" s="88">
        <f t="shared" si="6"/>
        <v>21700000</v>
      </c>
      <c r="AN39" s="88">
        <f t="shared" si="6"/>
        <v>15475254</v>
      </c>
      <c r="AO39" s="88">
        <f t="shared" si="6"/>
        <v>-6224746</v>
      </c>
      <c r="AP39" s="192">
        <f t="shared" si="17"/>
        <v>10700000</v>
      </c>
      <c r="AQ39" s="192">
        <f t="shared" si="18"/>
        <v>10088000</v>
      </c>
    </row>
    <row r="40" spans="1:43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2"/>
        <v>0</v>
      </c>
      <c r="AB40" s="89">
        <f t="shared" si="22"/>
        <v>0</v>
      </c>
      <c r="AC40" s="87">
        <f t="shared" si="34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3"/>
        <v>0</v>
      </c>
      <c r="AK40" s="90">
        <f t="shared" si="33"/>
        <v>0</v>
      </c>
      <c r="AL40" s="90">
        <f t="shared" si="33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  <c r="AP40" s="192">
        <f t="shared" si="17"/>
        <v>0</v>
      </c>
      <c r="AQ40" s="192">
        <f t="shared" si="18"/>
        <v>0</v>
      </c>
    </row>
    <row r="41" spans="1:43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2"/>
        <v>0</v>
      </c>
      <c r="AB41" s="89">
        <f t="shared" si="22"/>
        <v>0</v>
      </c>
      <c r="AC41" s="87">
        <f t="shared" si="34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3"/>
        <v>0</v>
      </c>
      <c r="AK41" s="90">
        <f t="shared" si="33"/>
        <v>0</v>
      </c>
      <c r="AL41" s="90">
        <f t="shared" si="33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  <c r="AP41" s="192">
        <f t="shared" si="17"/>
        <v>0</v>
      </c>
      <c r="AQ41" s="192">
        <f t="shared" si="18"/>
        <v>0</v>
      </c>
    </row>
    <row r="42" spans="1:43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2"/>
        <v>0</v>
      </c>
      <c r="AB42" s="89">
        <f t="shared" si="22"/>
        <v>0</v>
      </c>
      <c r="AC42" s="87">
        <f t="shared" si="34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3"/>
        <v>0</v>
      </c>
      <c r="AK42" s="90">
        <f t="shared" si="33"/>
        <v>0</v>
      </c>
      <c r="AL42" s="90">
        <f t="shared" si="33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  <c r="AP42" s="192">
        <f t="shared" si="17"/>
        <v>0</v>
      </c>
      <c r="AQ42" s="192">
        <f t="shared" si="18"/>
        <v>0</v>
      </c>
    </row>
    <row r="43" spans="1:43">
      <c r="A43" s="13">
        <v>36</v>
      </c>
      <c r="B43" s="15" t="s">
        <v>33</v>
      </c>
      <c r="C43" s="84">
        <v>200000</v>
      </c>
      <c r="D43" s="84">
        <v>55000</v>
      </c>
      <c r="E43" s="82"/>
      <c r="F43" s="84">
        <v>10500000</v>
      </c>
      <c r="G43" s="84">
        <v>10033000</v>
      </c>
      <c r="H43" s="82"/>
      <c r="I43" s="84">
        <v>2000000</v>
      </c>
      <c r="J43" s="84">
        <v>0</v>
      </c>
      <c r="K43" s="82"/>
      <c r="L43" s="84">
        <v>3000000</v>
      </c>
      <c r="M43" s="84">
        <v>2746100</v>
      </c>
      <c r="N43" s="82"/>
      <c r="O43" s="84">
        <v>3000000</v>
      </c>
      <c r="P43" s="84">
        <v>0</v>
      </c>
      <c r="Q43" s="82"/>
      <c r="R43" s="84">
        <v>3000000</v>
      </c>
      <c r="S43" s="84">
        <v>2641154</v>
      </c>
      <c r="T43" s="82"/>
      <c r="U43" s="89">
        <f t="shared" si="4"/>
        <v>21700000</v>
      </c>
      <c r="V43" s="89">
        <f t="shared" si="4"/>
        <v>15475254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2"/>
        <v>0</v>
      </c>
      <c r="AB43" s="89">
        <f t="shared" si="22"/>
        <v>0</v>
      </c>
      <c r="AC43" s="87">
        <f t="shared" si="34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3"/>
        <v>0</v>
      </c>
      <c r="AK43" s="90">
        <f t="shared" si="33"/>
        <v>0</v>
      </c>
      <c r="AL43" s="90">
        <f t="shared" si="33"/>
        <v>0</v>
      </c>
      <c r="AM43" s="89">
        <f t="shared" si="6"/>
        <v>21700000</v>
      </c>
      <c r="AN43" s="89">
        <f t="shared" si="6"/>
        <v>15475254</v>
      </c>
      <c r="AO43" s="89">
        <f t="shared" si="6"/>
        <v>0</v>
      </c>
      <c r="AP43" s="192">
        <f t="shared" si="17"/>
        <v>10700000</v>
      </c>
      <c r="AQ43" s="192">
        <f t="shared" si="18"/>
        <v>10088000</v>
      </c>
    </row>
    <row r="44" spans="1:43">
      <c r="A44" s="55">
        <v>37</v>
      </c>
      <c r="B44" s="56" t="s">
        <v>38</v>
      </c>
      <c r="C44" s="86">
        <f>SUM(C45:C47)</f>
        <v>764000</v>
      </c>
      <c r="D44" s="86">
        <f>SUM(D45:D47)</f>
        <v>758000</v>
      </c>
      <c r="E44" s="86">
        <f t="shared" si="23"/>
        <v>-6000</v>
      </c>
      <c r="F44" s="86">
        <f>SUM(F45:F47)</f>
        <v>4933700</v>
      </c>
      <c r="G44" s="86">
        <f>SUM(G45:G47)</f>
        <v>3910000</v>
      </c>
      <c r="H44" s="86">
        <f t="shared" si="24"/>
        <v>-1023700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5697700</v>
      </c>
      <c r="V44" s="88">
        <f t="shared" si="4"/>
        <v>4668000</v>
      </c>
      <c r="W44" s="88">
        <f t="shared" si="4"/>
        <v>-1029700</v>
      </c>
      <c r="X44" s="86">
        <f t="shared" ref="X44:Y44" si="44">SUM(X45:X47)</f>
        <v>0</v>
      </c>
      <c r="Y44" s="86">
        <f t="shared" si="44"/>
        <v>0</v>
      </c>
      <c r="Z44" s="86">
        <f t="shared" si="13"/>
        <v>0</v>
      </c>
      <c r="AA44" s="88">
        <f t="shared" si="22"/>
        <v>0</v>
      </c>
      <c r="AB44" s="88">
        <f t="shared" si="22"/>
        <v>0</v>
      </c>
      <c r="AC44" s="87">
        <f t="shared" si="34"/>
        <v>0</v>
      </c>
      <c r="AD44" s="86">
        <f t="shared" ref="AD44:AE44" si="45">SUM(AD45:AD47)</f>
        <v>0</v>
      </c>
      <c r="AE44" s="86">
        <f t="shared" si="45"/>
        <v>0</v>
      </c>
      <c r="AF44" s="86">
        <f t="shared" si="14"/>
        <v>0</v>
      </c>
      <c r="AG44" s="86">
        <f t="shared" ref="AG44:AH44" si="46">SUM(AG45:AG47)</f>
        <v>0</v>
      </c>
      <c r="AH44" s="86">
        <f t="shared" si="46"/>
        <v>0</v>
      </c>
      <c r="AI44" s="86">
        <f t="shared" si="15"/>
        <v>0</v>
      </c>
      <c r="AJ44" s="90">
        <f t="shared" si="33"/>
        <v>0</v>
      </c>
      <c r="AK44" s="90">
        <f t="shared" si="33"/>
        <v>0</v>
      </c>
      <c r="AL44" s="90">
        <f t="shared" si="33"/>
        <v>0</v>
      </c>
      <c r="AM44" s="88">
        <f t="shared" si="6"/>
        <v>5697700</v>
      </c>
      <c r="AN44" s="88">
        <f t="shared" si="6"/>
        <v>4668000</v>
      </c>
      <c r="AO44" s="88">
        <f t="shared" si="6"/>
        <v>-1029700</v>
      </c>
      <c r="AP44" s="192">
        <f t="shared" si="17"/>
        <v>5697700</v>
      </c>
      <c r="AQ44" s="192">
        <f t="shared" si="18"/>
        <v>4668000</v>
      </c>
    </row>
    <row r="45" spans="1:43">
      <c r="A45" s="13">
        <v>38</v>
      </c>
      <c r="B45" s="15" t="s">
        <v>40</v>
      </c>
      <c r="C45" s="84"/>
      <c r="D45" s="84"/>
      <c r="E45" s="82">
        <f t="shared" si="23"/>
        <v>0</v>
      </c>
      <c r="F45" s="84"/>
      <c r="G45" s="84"/>
      <c r="H45" s="82">
        <f t="shared" si="24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2"/>
        <v>0</v>
      </c>
      <c r="AB45" s="89">
        <f t="shared" si="22"/>
        <v>0</v>
      </c>
      <c r="AC45" s="87">
        <f t="shared" si="34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3"/>
        <v>0</v>
      </c>
      <c r="AK45" s="90">
        <f t="shared" si="33"/>
        <v>0</v>
      </c>
      <c r="AL45" s="90">
        <f t="shared" si="33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  <c r="AP45" s="192">
        <f t="shared" si="17"/>
        <v>0</v>
      </c>
      <c r="AQ45" s="192">
        <f t="shared" si="18"/>
        <v>0</v>
      </c>
    </row>
    <row r="46" spans="1:43">
      <c r="A46" s="13">
        <v>39</v>
      </c>
      <c r="B46" s="15" t="s">
        <v>39</v>
      </c>
      <c r="C46" s="394">
        <v>764000</v>
      </c>
      <c r="D46" s="394">
        <v>758000</v>
      </c>
      <c r="E46" s="82"/>
      <c r="F46" s="394">
        <v>4933700</v>
      </c>
      <c r="G46" s="394">
        <v>3910000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5697700</v>
      </c>
      <c r="V46" s="89">
        <f t="shared" si="4"/>
        <v>4668000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2"/>
        <v>0</v>
      </c>
      <c r="AB46" s="89">
        <f t="shared" si="22"/>
        <v>0</v>
      </c>
      <c r="AC46" s="87">
        <f t="shared" si="34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3"/>
        <v>0</v>
      </c>
      <c r="AK46" s="90">
        <f t="shared" si="33"/>
        <v>0</v>
      </c>
      <c r="AL46" s="90">
        <f t="shared" si="33"/>
        <v>0</v>
      </c>
      <c r="AM46" s="89">
        <f t="shared" si="6"/>
        <v>5697700</v>
      </c>
      <c r="AN46" s="89">
        <f t="shared" si="6"/>
        <v>4668000</v>
      </c>
      <c r="AO46" s="89">
        <f t="shared" si="6"/>
        <v>0</v>
      </c>
      <c r="AP46" s="192">
        <f t="shared" si="17"/>
        <v>5697700</v>
      </c>
      <c r="AQ46" s="192">
        <f t="shared" si="18"/>
        <v>4668000</v>
      </c>
    </row>
    <row r="47" spans="1:43">
      <c r="A47" s="13">
        <v>40</v>
      </c>
      <c r="B47" s="15" t="s">
        <v>42</v>
      </c>
      <c r="C47" s="84"/>
      <c r="D47" s="84"/>
      <c r="E47" s="82">
        <f t="shared" si="23"/>
        <v>0</v>
      </c>
      <c r="F47" s="84"/>
      <c r="G47" s="84"/>
      <c r="H47" s="82">
        <f t="shared" si="24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2"/>
        <v>0</v>
      </c>
      <c r="AB47" s="89">
        <f t="shared" si="22"/>
        <v>0</v>
      </c>
      <c r="AC47" s="87">
        <f t="shared" si="34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3"/>
        <v>0</v>
      </c>
      <c r="AK47" s="90">
        <f t="shared" si="33"/>
        <v>0</v>
      </c>
      <c r="AL47" s="90">
        <f t="shared" si="33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  <c r="AP47" s="192">
        <f t="shared" si="17"/>
        <v>0</v>
      </c>
      <c r="AQ47" s="192">
        <f t="shared" si="18"/>
        <v>0</v>
      </c>
    </row>
    <row r="48" spans="1:43">
      <c r="A48" s="55">
        <v>41</v>
      </c>
      <c r="B48" s="56" t="s">
        <v>43</v>
      </c>
      <c r="C48" s="86">
        <f>SUM(C49:C57)</f>
        <v>14900000</v>
      </c>
      <c r="D48" s="86">
        <f>SUM(D49:D57)</f>
        <v>9387750</v>
      </c>
      <c r="E48" s="86">
        <f t="shared" si="23"/>
        <v>-5512250</v>
      </c>
      <c r="F48" s="86">
        <f>SUM(F49:F57)</f>
        <v>37237100</v>
      </c>
      <c r="G48" s="86">
        <f>SUM(G49:G57)</f>
        <v>26271492</v>
      </c>
      <c r="H48" s="86">
        <f t="shared" si="24"/>
        <v>-10965608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52137100</v>
      </c>
      <c r="V48" s="88">
        <f t="shared" si="4"/>
        <v>35659242</v>
      </c>
      <c r="W48" s="88">
        <f t="shared" si="4"/>
        <v>-16477858</v>
      </c>
      <c r="X48" s="86">
        <f t="shared" ref="X48:Y48" si="47">SUM(X49:X57)</f>
        <v>0</v>
      </c>
      <c r="Y48" s="86">
        <f t="shared" si="47"/>
        <v>0</v>
      </c>
      <c r="Z48" s="86">
        <f t="shared" si="13"/>
        <v>0</v>
      </c>
      <c r="AA48" s="88">
        <f t="shared" si="22"/>
        <v>0</v>
      </c>
      <c r="AB48" s="88">
        <f t="shared" si="22"/>
        <v>0</v>
      </c>
      <c r="AC48" s="87">
        <f t="shared" si="34"/>
        <v>0</v>
      </c>
      <c r="AD48" s="86">
        <f t="shared" ref="AD48:AE48" si="48">SUM(AD49:AD57)</f>
        <v>155963500</v>
      </c>
      <c r="AE48" s="86">
        <f t="shared" si="48"/>
        <v>100150000</v>
      </c>
      <c r="AF48" s="86">
        <f t="shared" si="14"/>
        <v>-55813500</v>
      </c>
      <c r="AG48" s="86">
        <f t="shared" ref="AG48:AH48" si="49">SUM(AG49:AG57)</f>
        <v>64581100</v>
      </c>
      <c r="AH48" s="86">
        <f t="shared" si="49"/>
        <v>2450000</v>
      </c>
      <c r="AI48" s="86">
        <f t="shared" si="15"/>
        <v>-62131100</v>
      </c>
      <c r="AJ48" s="90">
        <f t="shared" si="33"/>
        <v>220544600</v>
      </c>
      <c r="AK48" s="90">
        <f t="shared" si="33"/>
        <v>102600000</v>
      </c>
      <c r="AL48" s="90">
        <f t="shared" si="33"/>
        <v>-117944600</v>
      </c>
      <c r="AM48" s="88">
        <f t="shared" si="6"/>
        <v>272681700</v>
      </c>
      <c r="AN48" s="88">
        <f t="shared" si="6"/>
        <v>138259242</v>
      </c>
      <c r="AO48" s="88">
        <f t="shared" si="6"/>
        <v>-134422458</v>
      </c>
      <c r="AP48" s="192">
        <f t="shared" si="17"/>
        <v>272681700</v>
      </c>
      <c r="AQ48" s="192">
        <f t="shared" si="18"/>
        <v>138259242</v>
      </c>
    </row>
    <row r="49" spans="1:43">
      <c r="A49" s="13">
        <v>42</v>
      </c>
      <c r="B49" s="1" t="s">
        <v>74</v>
      </c>
      <c r="C49" s="394">
        <v>14900000</v>
      </c>
      <c r="D49" s="394">
        <v>9387750</v>
      </c>
      <c r="E49" s="82"/>
      <c r="F49" s="394">
        <v>34887400</v>
      </c>
      <c r="G49" s="394">
        <v>25049224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49787400</v>
      </c>
      <c r="V49" s="89">
        <f t="shared" si="4"/>
        <v>34436974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2"/>
        <v>0</v>
      </c>
      <c r="AB49" s="89">
        <f t="shared" si="22"/>
        <v>0</v>
      </c>
      <c r="AC49" s="87">
        <f t="shared" si="34"/>
        <v>0</v>
      </c>
      <c r="AD49" s="405">
        <v>155963500</v>
      </c>
      <c r="AE49" s="405">
        <v>100150000</v>
      </c>
      <c r="AF49" s="82">
        <f t="shared" si="14"/>
        <v>-55813500</v>
      </c>
      <c r="AG49" s="394">
        <v>64581100</v>
      </c>
      <c r="AH49" s="395">
        <v>2450000</v>
      </c>
      <c r="AI49" s="82">
        <f t="shared" si="15"/>
        <v>-62131100</v>
      </c>
      <c r="AJ49" s="90">
        <f t="shared" si="33"/>
        <v>220544600</v>
      </c>
      <c r="AK49" s="90">
        <f t="shared" si="33"/>
        <v>102600000</v>
      </c>
      <c r="AL49" s="90">
        <f t="shared" si="33"/>
        <v>-117944600</v>
      </c>
      <c r="AM49" s="89">
        <f t="shared" si="6"/>
        <v>270332000</v>
      </c>
      <c r="AN49" s="89">
        <f t="shared" si="6"/>
        <v>137036974</v>
      </c>
      <c r="AO49" s="89">
        <f t="shared" si="6"/>
        <v>-117944600</v>
      </c>
      <c r="AP49" s="192">
        <f t="shared" si="17"/>
        <v>270332000</v>
      </c>
      <c r="AQ49" s="192">
        <f t="shared" si="18"/>
        <v>137036974</v>
      </c>
    </row>
    <row r="50" spans="1:43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2"/>
        <v>0</v>
      </c>
      <c r="AB50" s="89">
        <f t="shared" si="22"/>
        <v>0</v>
      </c>
      <c r="AC50" s="87">
        <f t="shared" si="34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3"/>
        <v>0</v>
      </c>
      <c r="AK50" s="90">
        <f t="shared" si="33"/>
        <v>0</v>
      </c>
      <c r="AL50" s="90">
        <f t="shared" si="33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  <c r="AP50" s="192">
        <f t="shared" si="17"/>
        <v>330000</v>
      </c>
      <c r="AQ50" s="192">
        <f t="shared" si="18"/>
        <v>0</v>
      </c>
    </row>
    <row r="51" spans="1:43">
      <c r="A51" s="13">
        <v>44</v>
      </c>
      <c r="B51" s="15" t="s">
        <v>45</v>
      </c>
      <c r="C51" s="84"/>
      <c r="D51" s="84"/>
      <c r="E51" s="82"/>
      <c r="F51" s="84">
        <v>850000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50">SUM(C51+F51+I51+L51+O51+R51)</f>
        <v>850000</v>
      </c>
      <c r="V51" s="89">
        <f t="shared" si="50"/>
        <v>410250</v>
      </c>
      <c r="W51" s="89">
        <f t="shared" si="50"/>
        <v>0</v>
      </c>
      <c r="X51" s="84"/>
      <c r="Y51" s="84"/>
      <c r="Z51" s="82">
        <f t="shared" si="13"/>
        <v>0</v>
      </c>
      <c r="AA51" s="89">
        <f t="shared" si="22"/>
        <v>0</v>
      </c>
      <c r="AB51" s="89">
        <f t="shared" si="22"/>
        <v>0</v>
      </c>
      <c r="AC51" s="87">
        <f t="shared" si="34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3"/>
        <v>0</v>
      </c>
      <c r="AK51" s="90">
        <f t="shared" si="33"/>
        <v>0</v>
      </c>
      <c r="AL51" s="90">
        <f t="shared" si="33"/>
        <v>0</v>
      </c>
      <c r="AM51" s="89">
        <f t="shared" si="6"/>
        <v>850000</v>
      </c>
      <c r="AN51" s="89">
        <f t="shared" si="6"/>
        <v>410250</v>
      </c>
      <c r="AO51" s="89">
        <f t="shared" si="6"/>
        <v>0</v>
      </c>
      <c r="AP51" s="192">
        <f t="shared" si="17"/>
        <v>850000</v>
      </c>
      <c r="AQ51" s="192">
        <f t="shared" si="18"/>
        <v>410250</v>
      </c>
    </row>
    <row r="52" spans="1:43">
      <c r="A52" s="13">
        <v>45</v>
      </c>
      <c r="B52" s="15" t="s">
        <v>51</v>
      </c>
      <c r="C52" s="84"/>
      <c r="D52" s="84"/>
      <c r="E52" s="82"/>
      <c r="F52" s="84">
        <v>579700</v>
      </c>
      <c r="G52" s="84">
        <v>365903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50"/>
        <v>579700</v>
      </c>
      <c r="V52" s="89">
        <f t="shared" si="50"/>
        <v>365903</v>
      </c>
      <c r="W52" s="89">
        <f t="shared" si="50"/>
        <v>0</v>
      </c>
      <c r="X52" s="84"/>
      <c r="Y52" s="84"/>
      <c r="Z52" s="82">
        <f t="shared" si="13"/>
        <v>0</v>
      </c>
      <c r="AA52" s="89">
        <f t="shared" si="22"/>
        <v>0</v>
      </c>
      <c r="AB52" s="89">
        <f t="shared" si="22"/>
        <v>0</v>
      </c>
      <c r="AC52" s="87">
        <f t="shared" si="34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3"/>
        <v>0</v>
      </c>
      <c r="AK52" s="90">
        <f t="shared" si="33"/>
        <v>0</v>
      </c>
      <c r="AL52" s="90">
        <f t="shared" si="33"/>
        <v>0</v>
      </c>
      <c r="AM52" s="89">
        <f t="shared" si="6"/>
        <v>579700</v>
      </c>
      <c r="AN52" s="89">
        <f t="shared" si="6"/>
        <v>365903</v>
      </c>
      <c r="AO52" s="89">
        <f t="shared" si="6"/>
        <v>0</v>
      </c>
      <c r="AP52" s="192">
        <f t="shared" si="17"/>
        <v>579700</v>
      </c>
      <c r="AQ52" s="192">
        <f t="shared" si="18"/>
        <v>365903</v>
      </c>
    </row>
    <row r="53" spans="1:43">
      <c r="A53" s="13">
        <v>46</v>
      </c>
      <c r="B53" s="15" t="s">
        <v>46</v>
      </c>
      <c r="C53" s="84"/>
      <c r="D53" s="84"/>
      <c r="E53" s="82"/>
      <c r="F53" s="84">
        <v>290000</v>
      </c>
      <c r="G53" s="84">
        <v>275000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50"/>
        <v>290000</v>
      </c>
      <c r="V53" s="89">
        <f t="shared" si="50"/>
        <v>275000</v>
      </c>
      <c r="W53" s="89">
        <f t="shared" si="50"/>
        <v>0</v>
      </c>
      <c r="X53" s="84"/>
      <c r="Y53" s="84"/>
      <c r="Z53" s="82">
        <f t="shared" si="13"/>
        <v>0</v>
      </c>
      <c r="AA53" s="89">
        <f t="shared" si="22"/>
        <v>0</v>
      </c>
      <c r="AB53" s="89">
        <f t="shared" si="22"/>
        <v>0</v>
      </c>
      <c r="AC53" s="87">
        <f t="shared" si="34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3"/>
        <v>0</v>
      </c>
      <c r="AK53" s="90">
        <f t="shared" si="33"/>
        <v>0</v>
      </c>
      <c r="AL53" s="90">
        <f t="shared" si="33"/>
        <v>0</v>
      </c>
      <c r="AM53" s="89">
        <f t="shared" si="6"/>
        <v>290000</v>
      </c>
      <c r="AN53" s="89">
        <f t="shared" si="6"/>
        <v>275000</v>
      </c>
      <c r="AO53" s="89">
        <f t="shared" si="6"/>
        <v>0</v>
      </c>
      <c r="AP53" s="192">
        <f t="shared" si="17"/>
        <v>290000</v>
      </c>
      <c r="AQ53" s="192">
        <f t="shared" si="18"/>
        <v>275000</v>
      </c>
    </row>
    <row r="54" spans="1:43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50"/>
        <v>0</v>
      </c>
      <c r="V54" s="89">
        <f t="shared" si="50"/>
        <v>0</v>
      </c>
      <c r="W54" s="89">
        <f t="shared" si="50"/>
        <v>0</v>
      </c>
      <c r="X54" s="84"/>
      <c r="Y54" s="84"/>
      <c r="Z54" s="82">
        <f t="shared" si="13"/>
        <v>0</v>
      </c>
      <c r="AA54" s="89">
        <f t="shared" si="22"/>
        <v>0</v>
      </c>
      <c r="AB54" s="89">
        <f t="shared" si="22"/>
        <v>0</v>
      </c>
      <c r="AC54" s="87">
        <f t="shared" si="34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3"/>
        <v>0</v>
      </c>
      <c r="AK54" s="90">
        <f t="shared" si="33"/>
        <v>0</v>
      </c>
      <c r="AL54" s="90">
        <f t="shared" si="33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  <c r="AP54" s="192">
        <f t="shared" si="17"/>
        <v>0</v>
      </c>
      <c r="AQ54" s="192">
        <f t="shared" si="18"/>
        <v>0</v>
      </c>
    </row>
    <row r="55" spans="1:43">
      <c r="A55" s="13">
        <v>48</v>
      </c>
      <c r="B55" s="15" t="s">
        <v>48</v>
      </c>
      <c r="C55" s="84"/>
      <c r="D55" s="84"/>
      <c r="E55" s="82"/>
      <c r="F55" s="84">
        <v>300000</v>
      </c>
      <c r="G55" s="84">
        <v>171115</v>
      </c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50"/>
        <v>300000</v>
      </c>
      <c r="V55" s="89">
        <f t="shared" si="50"/>
        <v>171115</v>
      </c>
      <c r="W55" s="89">
        <f t="shared" si="50"/>
        <v>0</v>
      </c>
      <c r="X55" s="84"/>
      <c r="Y55" s="84"/>
      <c r="Z55" s="82">
        <f t="shared" si="13"/>
        <v>0</v>
      </c>
      <c r="AA55" s="89">
        <f t="shared" si="22"/>
        <v>0</v>
      </c>
      <c r="AB55" s="89">
        <f t="shared" si="22"/>
        <v>0</v>
      </c>
      <c r="AC55" s="87">
        <f t="shared" si="34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3"/>
        <v>0</v>
      </c>
      <c r="AK55" s="90">
        <f t="shared" si="33"/>
        <v>0</v>
      </c>
      <c r="AL55" s="90">
        <f t="shared" si="33"/>
        <v>0</v>
      </c>
      <c r="AM55" s="89">
        <f t="shared" si="6"/>
        <v>300000</v>
      </c>
      <c r="AN55" s="89">
        <f t="shared" si="6"/>
        <v>171115</v>
      </c>
      <c r="AO55" s="89">
        <f t="shared" si="6"/>
        <v>0</v>
      </c>
      <c r="AP55" s="192">
        <f t="shared" si="17"/>
        <v>300000</v>
      </c>
      <c r="AQ55" s="192">
        <f t="shared" si="18"/>
        <v>171115</v>
      </c>
    </row>
    <row r="56" spans="1:43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50"/>
        <v>0</v>
      </c>
      <c r="V56" s="89">
        <f t="shared" si="50"/>
        <v>0</v>
      </c>
      <c r="W56" s="89">
        <f t="shared" si="50"/>
        <v>0</v>
      </c>
      <c r="X56" s="84"/>
      <c r="Y56" s="84"/>
      <c r="Z56" s="82">
        <f t="shared" si="13"/>
        <v>0</v>
      </c>
      <c r="AA56" s="89">
        <f t="shared" si="22"/>
        <v>0</v>
      </c>
      <c r="AB56" s="89">
        <f t="shared" si="22"/>
        <v>0</v>
      </c>
      <c r="AC56" s="87">
        <f t="shared" si="34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3"/>
        <v>0</v>
      </c>
      <c r="AK56" s="90">
        <f t="shared" si="33"/>
        <v>0</v>
      </c>
      <c r="AL56" s="90">
        <f t="shared" si="33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  <c r="AP56" s="192">
        <f t="shared" si="17"/>
        <v>0</v>
      </c>
      <c r="AQ56" s="192">
        <f t="shared" si="18"/>
        <v>0</v>
      </c>
    </row>
    <row r="57" spans="1:43">
      <c r="A57" s="13">
        <v>50</v>
      </c>
      <c r="B57" s="15" t="s">
        <v>50</v>
      </c>
      <c r="C57" s="84"/>
      <c r="D57" s="84"/>
      <c r="E57" s="82">
        <f t="shared" si="23"/>
        <v>0</v>
      </c>
      <c r="F57" s="84"/>
      <c r="G57" s="84"/>
      <c r="H57" s="82">
        <f t="shared" si="24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50"/>
        <v>0</v>
      </c>
      <c r="V57" s="89">
        <f t="shared" si="50"/>
        <v>0</v>
      </c>
      <c r="W57" s="89">
        <f t="shared" si="50"/>
        <v>0</v>
      </c>
      <c r="X57" s="84"/>
      <c r="Y57" s="84"/>
      <c r="Z57" s="82">
        <f t="shared" si="13"/>
        <v>0</v>
      </c>
      <c r="AA57" s="89">
        <f t="shared" si="22"/>
        <v>0</v>
      </c>
      <c r="AB57" s="89">
        <f t="shared" si="22"/>
        <v>0</v>
      </c>
      <c r="AC57" s="87">
        <f t="shared" si="34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3"/>
        <v>0</v>
      </c>
      <c r="AK57" s="90">
        <f t="shared" si="33"/>
        <v>0</v>
      </c>
      <c r="AL57" s="90">
        <f t="shared" si="33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  <c r="AP57" s="192">
        <f t="shared" si="17"/>
        <v>0</v>
      </c>
      <c r="AQ57" s="192">
        <f t="shared" si="18"/>
        <v>0</v>
      </c>
    </row>
    <row r="58" spans="1:43">
      <c r="A58" s="55">
        <v>51</v>
      </c>
      <c r="B58" s="56" t="s">
        <v>52</v>
      </c>
      <c r="C58" s="86">
        <f>SUM(C60:C60)</f>
        <v>945000</v>
      </c>
      <c r="D58" s="86">
        <f>SUM(D60:D60)</f>
        <v>350000</v>
      </c>
      <c r="E58" s="86">
        <f t="shared" si="23"/>
        <v>-595000</v>
      </c>
      <c r="F58" s="86">
        <f>SUM(F59:F60)</f>
        <v>5400000</v>
      </c>
      <c r="G58" s="86">
        <f>SUM(G59:G60)</f>
        <v>5050000</v>
      </c>
      <c r="H58" s="86">
        <f t="shared" si="24"/>
        <v>-350000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50"/>
        <v>6345000</v>
      </c>
      <c r="V58" s="88">
        <f t="shared" si="50"/>
        <v>5400000</v>
      </c>
      <c r="W58" s="88">
        <f t="shared" si="50"/>
        <v>-945000</v>
      </c>
      <c r="X58" s="86">
        <f t="shared" ref="X58:Y58" si="51">SUM(X59:X60)</f>
        <v>0</v>
      </c>
      <c r="Y58" s="86">
        <f t="shared" si="51"/>
        <v>0</v>
      </c>
      <c r="Z58" s="86">
        <f t="shared" si="13"/>
        <v>0</v>
      </c>
      <c r="AA58" s="88">
        <f t="shared" si="22"/>
        <v>0</v>
      </c>
      <c r="AB58" s="88">
        <f t="shared" si="22"/>
        <v>0</v>
      </c>
      <c r="AC58" s="87">
        <f t="shared" si="34"/>
        <v>0</v>
      </c>
      <c r="AD58" s="86">
        <f t="shared" ref="AD58:AE58" si="52">SUM(AD59:AD60)</f>
        <v>0</v>
      </c>
      <c r="AE58" s="86">
        <f t="shared" si="52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3"/>
        <v>0</v>
      </c>
      <c r="AK58" s="90">
        <f t="shared" si="33"/>
        <v>0</v>
      </c>
      <c r="AL58" s="90">
        <f t="shared" si="33"/>
        <v>0</v>
      </c>
      <c r="AM58" s="88">
        <f t="shared" si="6"/>
        <v>6345000</v>
      </c>
      <c r="AN58" s="88">
        <f t="shared" si="6"/>
        <v>5400000</v>
      </c>
      <c r="AO58" s="88">
        <f t="shared" si="6"/>
        <v>-945000</v>
      </c>
      <c r="AP58" s="192">
        <f t="shared" si="17"/>
        <v>6345000</v>
      </c>
      <c r="AQ58" s="192">
        <f t="shared" si="18"/>
        <v>5400000</v>
      </c>
    </row>
    <row r="59" spans="1:43">
      <c r="A59" s="13">
        <v>52</v>
      </c>
      <c r="B59" s="2" t="s">
        <v>75</v>
      </c>
      <c r="E59" s="82"/>
      <c r="F59" s="84">
        <v>5000000</v>
      </c>
      <c r="G59" s="84">
        <v>5000000</v>
      </c>
      <c r="H59" s="82">
        <f t="shared" si="24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5945000</v>
      </c>
      <c r="V59" s="89">
        <f>SUM(D60+G59+J59+M59+P59+S59)</f>
        <v>5350000</v>
      </c>
      <c r="W59" s="89">
        <f t="shared" si="50"/>
        <v>0</v>
      </c>
      <c r="X59" s="84"/>
      <c r="Y59" s="84"/>
      <c r="Z59" s="82">
        <f t="shared" si="13"/>
        <v>0</v>
      </c>
      <c r="AA59" s="89">
        <f t="shared" si="22"/>
        <v>0</v>
      </c>
      <c r="AB59" s="89">
        <f t="shared" si="22"/>
        <v>0</v>
      </c>
      <c r="AC59" s="87">
        <f t="shared" si="34"/>
        <v>0</v>
      </c>
      <c r="AD59" s="84"/>
      <c r="AE59" s="84"/>
      <c r="AF59" s="82">
        <f t="shared" si="14"/>
        <v>0</v>
      </c>
      <c r="AG59" s="405"/>
      <c r="AH59" s="406"/>
      <c r="AI59" s="82">
        <f t="shared" si="15"/>
        <v>0</v>
      </c>
      <c r="AJ59" s="90">
        <f t="shared" si="33"/>
        <v>0</v>
      </c>
      <c r="AK59" s="90">
        <f t="shared" si="33"/>
        <v>0</v>
      </c>
      <c r="AL59" s="90">
        <f t="shared" si="33"/>
        <v>0</v>
      </c>
      <c r="AM59" s="89">
        <f t="shared" si="6"/>
        <v>5945000</v>
      </c>
      <c r="AN59" s="89">
        <f t="shared" si="6"/>
        <v>5350000</v>
      </c>
      <c r="AO59" s="89">
        <f t="shared" si="6"/>
        <v>0</v>
      </c>
      <c r="AP59" s="192">
        <f t="shared" si="17"/>
        <v>5945000</v>
      </c>
      <c r="AQ59" s="192">
        <f t="shared" si="18"/>
        <v>5350000</v>
      </c>
    </row>
    <row r="60" spans="1:43">
      <c r="A60" s="13">
        <v>53</v>
      </c>
      <c r="B60" s="2" t="s">
        <v>53</v>
      </c>
      <c r="C60" s="84">
        <v>945000</v>
      </c>
      <c r="D60" s="84">
        <v>350000</v>
      </c>
      <c r="E60" s="82"/>
      <c r="F60" s="84">
        <v>400000</v>
      </c>
      <c r="G60" s="84">
        <v>50000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400000</v>
      </c>
      <c r="V60" s="89">
        <f>SUM(D61+G60+J60+M60+P60+S60)</f>
        <v>50000</v>
      </c>
      <c r="W60" s="89">
        <f t="shared" si="50"/>
        <v>0</v>
      </c>
      <c r="X60" s="84"/>
      <c r="Y60" s="84"/>
      <c r="Z60" s="82">
        <f t="shared" si="13"/>
        <v>0</v>
      </c>
      <c r="AA60" s="89">
        <f t="shared" si="22"/>
        <v>0</v>
      </c>
      <c r="AB60" s="89">
        <f t="shared" si="22"/>
        <v>0</v>
      </c>
      <c r="AC60" s="87">
        <f t="shared" si="34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3"/>
        <v>0</v>
      </c>
      <c r="AK60" s="90">
        <f t="shared" si="33"/>
        <v>0</v>
      </c>
      <c r="AL60" s="90">
        <f t="shared" si="33"/>
        <v>0</v>
      </c>
      <c r="AM60" s="89">
        <f t="shared" si="6"/>
        <v>400000</v>
      </c>
      <c r="AN60" s="89">
        <f t="shared" si="6"/>
        <v>50000</v>
      </c>
      <c r="AO60" s="89">
        <f t="shared" si="6"/>
        <v>0</v>
      </c>
      <c r="AP60" s="192">
        <f t="shared" si="17"/>
        <v>400000</v>
      </c>
      <c r="AQ60" s="192">
        <f t="shared" si="18"/>
        <v>50000</v>
      </c>
    </row>
    <row r="61" spans="1:43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3">+E62</f>
        <v>0</v>
      </c>
      <c r="F61" s="86">
        <f t="shared" si="53"/>
        <v>0</v>
      </c>
      <c r="G61" s="86">
        <f t="shared" si="53"/>
        <v>0</v>
      </c>
      <c r="H61" s="86">
        <f t="shared" si="53"/>
        <v>0</v>
      </c>
      <c r="I61" s="86">
        <f t="shared" si="53"/>
        <v>0</v>
      </c>
      <c r="J61" s="86">
        <f t="shared" si="53"/>
        <v>0</v>
      </c>
      <c r="K61" s="86">
        <f t="shared" si="53"/>
        <v>0</v>
      </c>
      <c r="L61" s="86">
        <f t="shared" si="53"/>
        <v>0</v>
      </c>
      <c r="M61" s="86">
        <f t="shared" si="53"/>
        <v>0</v>
      </c>
      <c r="N61" s="86">
        <f t="shared" si="53"/>
        <v>0</v>
      </c>
      <c r="O61" s="86">
        <f t="shared" si="53"/>
        <v>0</v>
      </c>
      <c r="P61" s="86">
        <f t="shared" si="53"/>
        <v>0</v>
      </c>
      <c r="Q61" s="86">
        <f t="shared" si="53"/>
        <v>0</v>
      </c>
      <c r="R61" s="86">
        <f t="shared" si="53"/>
        <v>0</v>
      </c>
      <c r="S61" s="86">
        <f t="shared" si="53"/>
        <v>0</v>
      </c>
      <c r="T61" s="86">
        <f t="shared" si="53"/>
        <v>0</v>
      </c>
      <c r="U61" s="86">
        <f t="shared" ref="U61:AB61" si="54">+U62</f>
        <v>0</v>
      </c>
      <c r="V61" s="86">
        <f t="shared" si="54"/>
        <v>0</v>
      </c>
      <c r="W61" s="86">
        <f t="shared" si="54"/>
        <v>0</v>
      </c>
      <c r="X61" s="86">
        <f t="shared" si="54"/>
        <v>0</v>
      </c>
      <c r="Y61" s="86">
        <f t="shared" si="54"/>
        <v>0</v>
      </c>
      <c r="Z61" s="86">
        <f t="shared" si="54"/>
        <v>0</v>
      </c>
      <c r="AA61" s="86">
        <f t="shared" si="54"/>
        <v>0</v>
      </c>
      <c r="AB61" s="86">
        <f t="shared" si="54"/>
        <v>0</v>
      </c>
      <c r="AC61" s="87">
        <f t="shared" si="34"/>
        <v>0</v>
      </c>
      <c r="AD61" s="86">
        <f t="shared" ref="AD61:AH61" si="55">+AD62</f>
        <v>0</v>
      </c>
      <c r="AE61" s="86">
        <f t="shared" si="55"/>
        <v>0</v>
      </c>
      <c r="AF61" s="86">
        <f t="shared" si="55"/>
        <v>0</v>
      </c>
      <c r="AG61" s="86">
        <f t="shared" si="55"/>
        <v>0</v>
      </c>
      <c r="AH61" s="86">
        <f t="shared" si="55"/>
        <v>0</v>
      </c>
      <c r="AI61" s="86">
        <f t="shared" ref="AI61" si="56">+AI62</f>
        <v>0</v>
      </c>
      <c r="AJ61" s="86">
        <f t="shared" ref="AJ61:AO61" si="57">+AJ62</f>
        <v>0</v>
      </c>
      <c r="AK61" s="86">
        <f t="shared" si="57"/>
        <v>0</v>
      </c>
      <c r="AL61" s="86">
        <f t="shared" si="57"/>
        <v>0</v>
      </c>
      <c r="AM61" s="86">
        <f t="shared" si="57"/>
        <v>0</v>
      </c>
      <c r="AN61" s="86">
        <f t="shared" si="57"/>
        <v>0</v>
      </c>
      <c r="AO61" s="86">
        <f t="shared" si="57"/>
        <v>0</v>
      </c>
      <c r="AP61" s="192">
        <f t="shared" si="17"/>
        <v>0</v>
      </c>
      <c r="AQ61" s="192">
        <f t="shared" si="18"/>
        <v>0</v>
      </c>
    </row>
    <row r="62" spans="1:43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4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  <c r="AP62" s="192">
        <f t="shared" si="17"/>
        <v>0</v>
      </c>
      <c r="AQ62" s="192">
        <f t="shared" si="18"/>
        <v>0</v>
      </c>
    </row>
    <row r="63" spans="1:43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3"/>
        <v>0</v>
      </c>
      <c r="F63" s="86">
        <f>SUM(F64:F65)</f>
        <v>0</v>
      </c>
      <c r="G63" s="86">
        <f>SUM(G64:G65)</f>
        <v>0</v>
      </c>
      <c r="H63" s="86">
        <f t="shared" si="24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50"/>
        <v>0</v>
      </c>
      <c r="V63" s="88">
        <f t="shared" si="50"/>
        <v>0</v>
      </c>
      <c r="W63" s="88">
        <f t="shared" si="50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2"/>
        <v>0</v>
      </c>
      <c r="AB63" s="88">
        <f t="shared" si="22"/>
        <v>0</v>
      </c>
      <c r="AC63" s="87">
        <f t="shared" si="34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3"/>
        <v>0</v>
      </c>
      <c r="AK63" s="90">
        <f t="shared" si="33"/>
        <v>0</v>
      </c>
      <c r="AL63" s="90">
        <f t="shared" si="33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  <c r="AP63" s="192">
        <f t="shared" si="17"/>
        <v>0</v>
      </c>
      <c r="AQ63" s="192">
        <f t="shared" si="18"/>
        <v>0</v>
      </c>
    </row>
    <row r="64" spans="1:43">
      <c r="A64" s="13">
        <v>55</v>
      </c>
      <c r="B64" s="2" t="s">
        <v>54</v>
      </c>
      <c r="C64" s="84"/>
      <c r="D64" s="84"/>
      <c r="E64" s="82">
        <f t="shared" si="23"/>
        <v>0</v>
      </c>
      <c r="F64" s="84"/>
      <c r="G64" s="84"/>
      <c r="H64" s="82">
        <f t="shared" si="24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50"/>
        <v>0</v>
      </c>
      <c r="V64" s="89">
        <f t="shared" si="50"/>
        <v>0</v>
      </c>
      <c r="W64" s="89">
        <f t="shared" si="50"/>
        <v>0</v>
      </c>
      <c r="X64" s="84"/>
      <c r="Y64" s="84"/>
      <c r="Z64" s="82">
        <f t="shared" si="13"/>
        <v>0</v>
      </c>
      <c r="AA64" s="89">
        <f t="shared" si="22"/>
        <v>0</v>
      </c>
      <c r="AB64" s="89">
        <f t="shared" si="22"/>
        <v>0</v>
      </c>
      <c r="AC64" s="87">
        <f t="shared" si="34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3"/>
        <v>0</v>
      </c>
      <c r="AK64" s="90">
        <f t="shared" si="33"/>
        <v>0</v>
      </c>
      <c r="AL64" s="90">
        <f t="shared" si="33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  <c r="AP64" s="192">
        <f t="shared" si="17"/>
        <v>0</v>
      </c>
      <c r="AQ64" s="192">
        <f t="shared" si="18"/>
        <v>0</v>
      </c>
    </row>
    <row r="65" spans="1:43">
      <c r="A65" s="13">
        <v>56</v>
      </c>
      <c r="B65" s="2" t="s">
        <v>55</v>
      </c>
      <c r="C65" s="84"/>
      <c r="D65" s="84"/>
      <c r="E65" s="82">
        <f t="shared" si="23"/>
        <v>0</v>
      </c>
      <c r="F65" s="84"/>
      <c r="G65" s="84"/>
      <c r="H65" s="82">
        <f t="shared" si="24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50"/>
        <v>0</v>
      </c>
      <c r="V65" s="89">
        <f t="shared" si="50"/>
        <v>0</v>
      </c>
      <c r="W65" s="89">
        <f t="shared" si="50"/>
        <v>0</v>
      </c>
      <c r="X65" s="84"/>
      <c r="Y65" s="84"/>
      <c r="Z65" s="82">
        <f t="shared" si="13"/>
        <v>0</v>
      </c>
      <c r="AA65" s="89">
        <f t="shared" si="22"/>
        <v>0</v>
      </c>
      <c r="AB65" s="89">
        <f t="shared" si="22"/>
        <v>0</v>
      </c>
      <c r="AC65" s="87">
        <f t="shared" si="34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3"/>
        <v>0</v>
      </c>
      <c r="AK65" s="90">
        <f t="shared" si="33"/>
        <v>0</v>
      </c>
      <c r="AL65" s="90">
        <f t="shared" si="33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  <c r="AP65" s="192">
        <f t="shared" si="17"/>
        <v>0</v>
      </c>
      <c r="AQ65" s="192">
        <f t="shared" si="18"/>
        <v>0</v>
      </c>
    </row>
    <row r="66" spans="1:43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6">
        <f t="shared" si="23"/>
        <v>-600000</v>
      </c>
      <c r="F66" s="86">
        <f>SUM(F67:F74)</f>
        <v>0</v>
      </c>
      <c r="G66" s="86">
        <f>SUM(G67:G74)</f>
        <v>0</v>
      </c>
      <c r="H66" s="86">
        <f t="shared" si="24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50"/>
        <v>600000</v>
      </c>
      <c r="V66" s="88">
        <f t="shared" si="50"/>
        <v>0</v>
      </c>
      <c r="W66" s="88">
        <f t="shared" si="50"/>
        <v>-600000</v>
      </c>
      <c r="X66" s="86">
        <f>SUM(X67:X74)</f>
        <v>804073200</v>
      </c>
      <c r="Y66" s="86">
        <f>SUM(Y67:Y74)</f>
        <v>650344160.70000005</v>
      </c>
      <c r="Z66" s="86">
        <f t="shared" si="13"/>
        <v>-153729039.29999995</v>
      </c>
      <c r="AA66" s="88">
        <f t="shared" si="22"/>
        <v>804073200</v>
      </c>
      <c r="AB66" s="88">
        <f t="shared" si="22"/>
        <v>650344160.70000005</v>
      </c>
      <c r="AC66" s="87">
        <f t="shared" si="34"/>
        <v>-153729039.29999995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3"/>
        <v>0</v>
      </c>
      <c r="AK66" s="90">
        <f t="shared" si="33"/>
        <v>0</v>
      </c>
      <c r="AL66" s="90">
        <f t="shared" si="33"/>
        <v>0</v>
      </c>
      <c r="AM66" s="88">
        <f t="shared" si="6"/>
        <v>804673200</v>
      </c>
      <c r="AN66" s="88">
        <f t="shared" si="6"/>
        <v>650344160.70000005</v>
      </c>
      <c r="AO66" s="88">
        <f t="shared" si="6"/>
        <v>-154329039.29999995</v>
      </c>
      <c r="AP66" s="192">
        <f t="shared" si="17"/>
        <v>804673200</v>
      </c>
      <c r="AQ66" s="192">
        <f t="shared" si="18"/>
        <v>650344160.70000005</v>
      </c>
    </row>
    <row r="67" spans="1:43">
      <c r="A67" s="13">
        <v>58</v>
      </c>
      <c r="B67" s="2" t="s">
        <v>90</v>
      </c>
      <c r="C67" s="122"/>
      <c r="D67" s="122"/>
      <c r="E67" s="82">
        <f t="shared" si="23"/>
        <v>0</v>
      </c>
      <c r="F67" s="122"/>
      <c r="G67" s="122"/>
      <c r="H67" s="115">
        <f t="shared" si="24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50"/>
        <v>0</v>
      </c>
      <c r="V67" s="89">
        <f t="shared" si="50"/>
        <v>0</v>
      </c>
      <c r="W67" s="89">
        <f t="shared" si="50"/>
        <v>0</v>
      </c>
      <c r="X67" s="394">
        <v>804073200</v>
      </c>
      <c r="Y67" s="395">
        <v>650344160.70000005</v>
      </c>
      <c r="Z67" s="82">
        <f t="shared" si="13"/>
        <v>-153729039.29999995</v>
      </c>
      <c r="AA67" s="89">
        <f t="shared" si="22"/>
        <v>804073200</v>
      </c>
      <c r="AB67" s="89">
        <f t="shared" si="22"/>
        <v>650344160.70000005</v>
      </c>
      <c r="AC67" s="87">
        <f t="shared" si="34"/>
        <v>-153729039.29999995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3"/>
        <v>0</v>
      </c>
      <c r="AK67" s="90">
        <f t="shared" si="33"/>
        <v>0</v>
      </c>
      <c r="AL67" s="90">
        <f t="shared" si="33"/>
        <v>0</v>
      </c>
      <c r="AM67" s="89">
        <f t="shared" si="6"/>
        <v>804073200</v>
      </c>
      <c r="AN67" s="89">
        <f t="shared" si="6"/>
        <v>650344160.70000005</v>
      </c>
      <c r="AO67" s="89">
        <f t="shared" si="6"/>
        <v>-153729039.29999995</v>
      </c>
      <c r="AP67" s="192">
        <f t="shared" si="17"/>
        <v>804073200</v>
      </c>
      <c r="AQ67" s="192">
        <f t="shared" si="18"/>
        <v>650344160.70000005</v>
      </c>
    </row>
    <row r="68" spans="1:43">
      <c r="A68" s="13">
        <v>59</v>
      </c>
      <c r="B68" s="2" t="s">
        <v>85</v>
      </c>
      <c r="C68" s="84"/>
      <c r="D68" s="84"/>
      <c r="E68" s="82">
        <f t="shared" si="23"/>
        <v>0</v>
      </c>
      <c r="F68" s="84"/>
      <c r="G68" s="84"/>
      <c r="H68" s="82">
        <f t="shared" si="24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50"/>
        <v>0</v>
      </c>
      <c r="V68" s="89">
        <f t="shared" si="50"/>
        <v>0</v>
      </c>
      <c r="W68" s="89">
        <f t="shared" si="50"/>
        <v>0</v>
      </c>
      <c r="X68" s="84"/>
      <c r="Y68" s="84"/>
      <c r="Z68" s="82">
        <f t="shared" si="13"/>
        <v>0</v>
      </c>
      <c r="AA68" s="89">
        <f t="shared" si="22"/>
        <v>0</v>
      </c>
      <c r="AB68" s="89">
        <f t="shared" si="22"/>
        <v>0</v>
      </c>
      <c r="AC68" s="87">
        <f t="shared" si="34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3"/>
        <v>0</v>
      </c>
      <c r="AK68" s="90">
        <f t="shared" si="33"/>
        <v>0</v>
      </c>
      <c r="AL68" s="90">
        <f t="shared" si="33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  <c r="AP68" s="192">
        <f t="shared" si="17"/>
        <v>0</v>
      </c>
      <c r="AQ68" s="192">
        <f t="shared" si="18"/>
        <v>0</v>
      </c>
    </row>
    <row r="69" spans="1:43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4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7"/>
        <v>0</v>
      </c>
      <c r="AQ69" s="192">
        <f t="shared" si="18"/>
        <v>0</v>
      </c>
    </row>
    <row r="70" spans="1:43">
      <c r="A70" s="13">
        <v>60</v>
      </c>
      <c r="B70" s="353" t="s">
        <v>56</v>
      </c>
      <c r="C70" s="84"/>
      <c r="D70" s="84"/>
      <c r="E70" s="82">
        <f t="shared" si="23"/>
        <v>0</v>
      </c>
      <c r="F70" s="84"/>
      <c r="G70" s="84"/>
      <c r="H70" s="82">
        <f t="shared" si="24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50"/>
        <v>0</v>
      </c>
      <c r="V70" s="89">
        <f t="shared" si="50"/>
        <v>0</v>
      </c>
      <c r="W70" s="89">
        <f t="shared" si="50"/>
        <v>0</v>
      </c>
      <c r="X70" s="84"/>
      <c r="Y70" s="84"/>
      <c r="Z70" s="82">
        <f t="shared" si="13"/>
        <v>0</v>
      </c>
      <c r="AA70" s="89">
        <f t="shared" si="22"/>
        <v>0</v>
      </c>
      <c r="AB70" s="89">
        <f t="shared" si="22"/>
        <v>0</v>
      </c>
      <c r="AC70" s="87">
        <f t="shared" si="34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3"/>
        <v>0</v>
      </c>
      <c r="AK70" s="90">
        <f t="shared" si="33"/>
        <v>0</v>
      </c>
      <c r="AL70" s="90">
        <f t="shared" si="33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  <c r="AP70" s="192">
        <f t="shared" si="17"/>
        <v>0</v>
      </c>
      <c r="AQ70" s="192">
        <f t="shared" si="18"/>
        <v>0</v>
      </c>
    </row>
    <row r="71" spans="1:43">
      <c r="A71" s="13">
        <v>61</v>
      </c>
      <c r="B71" s="354" t="s">
        <v>57</v>
      </c>
      <c r="C71" s="84"/>
      <c r="D71" s="84"/>
      <c r="E71" s="82">
        <f t="shared" si="23"/>
        <v>0</v>
      </c>
      <c r="F71" s="84"/>
      <c r="G71" s="84"/>
      <c r="H71" s="82">
        <f t="shared" si="24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50"/>
        <v>0</v>
      </c>
      <c r="V71" s="89">
        <f t="shared" si="50"/>
        <v>0</v>
      </c>
      <c r="W71" s="89">
        <f t="shared" si="50"/>
        <v>0</v>
      </c>
      <c r="X71" s="84"/>
      <c r="Y71" s="84"/>
      <c r="Z71" s="82">
        <f t="shared" si="13"/>
        <v>0</v>
      </c>
      <c r="AA71" s="89">
        <f t="shared" si="22"/>
        <v>0</v>
      </c>
      <c r="AB71" s="89">
        <f t="shared" si="22"/>
        <v>0</v>
      </c>
      <c r="AC71" s="87">
        <f t="shared" si="34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3"/>
        <v>0</v>
      </c>
      <c r="AK71" s="90">
        <f t="shared" si="33"/>
        <v>0</v>
      </c>
      <c r="AL71" s="90">
        <f t="shared" si="33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  <c r="AP71" s="192">
        <f t="shared" si="17"/>
        <v>0</v>
      </c>
      <c r="AQ71" s="192">
        <f t="shared" si="18"/>
        <v>0</v>
      </c>
    </row>
    <row r="72" spans="1:43">
      <c r="A72" s="13">
        <v>62</v>
      </c>
      <c r="B72" s="354" t="s">
        <v>58</v>
      </c>
      <c r="C72" s="84"/>
      <c r="D72" s="84"/>
      <c r="E72" s="82">
        <f t="shared" si="23"/>
        <v>0</v>
      </c>
      <c r="F72" s="84"/>
      <c r="G72" s="84"/>
      <c r="H72" s="82">
        <f t="shared" si="24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50"/>
        <v>0</v>
      </c>
      <c r="V72" s="89">
        <f t="shared" si="50"/>
        <v>0</v>
      </c>
      <c r="W72" s="89">
        <f t="shared" si="50"/>
        <v>0</v>
      </c>
      <c r="X72" s="84"/>
      <c r="Y72" s="84"/>
      <c r="Z72" s="82">
        <f t="shared" si="13"/>
        <v>0</v>
      </c>
      <c r="AA72" s="89">
        <f t="shared" si="22"/>
        <v>0</v>
      </c>
      <c r="AB72" s="89">
        <f t="shared" si="22"/>
        <v>0</v>
      </c>
      <c r="AC72" s="87">
        <f t="shared" si="34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3"/>
        <v>0</v>
      </c>
      <c r="AK72" s="90">
        <f t="shared" si="33"/>
        <v>0</v>
      </c>
      <c r="AL72" s="90">
        <f t="shared" si="33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  <c r="AP72" s="192">
        <f t="shared" si="17"/>
        <v>0</v>
      </c>
      <c r="AQ72" s="192">
        <f t="shared" si="18"/>
        <v>0</v>
      </c>
    </row>
    <row r="73" spans="1:43">
      <c r="A73" s="13">
        <v>63</v>
      </c>
      <c r="B73" s="354" t="s">
        <v>59</v>
      </c>
      <c r="C73" s="84"/>
      <c r="D73" s="84"/>
      <c r="E73" s="82">
        <f t="shared" si="23"/>
        <v>0</v>
      </c>
      <c r="F73" s="84"/>
      <c r="G73" s="84"/>
      <c r="H73" s="82">
        <f t="shared" si="24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50"/>
        <v>0</v>
      </c>
      <c r="V73" s="89">
        <f t="shared" si="50"/>
        <v>0</v>
      </c>
      <c r="W73" s="89">
        <f t="shared" si="50"/>
        <v>0</v>
      </c>
      <c r="X73" s="84"/>
      <c r="Y73" s="84"/>
      <c r="Z73" s="82">
        <f t="shared" si="13"/>
        <v>0</v>
      </c>
      <c r="AA73" s="89">
        <f t="shared" si="22"/>
        <v>0</v>
      </c>
      <c r="AB73" s="89">
        <f t="shared" si="22"/>
        <v>0</v>
      </c>
      <c r="AC73" s="87">
        <f t="shared" si="34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3"/>
        <v>0</v>
      </c>
      <c r="AK73" s="90">
        <f t="shared" si="33"/>
        <v>0</v>
      </c>
      <c r="AL73" s="90">
        <f t="shared" si="33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  <c r="AP73" s="192">
        <f t="shared" ref="AP73:AP107" si="58">AM73-I73-L73-O73-R73</f>
        <v>0</v>
      </c>
      <c r="AQ73" s="192">
        <f t="shared" ref="AQ73:AQ107" si="59">AN73-J73-M73-P73-S73</f>
        <v>0</v>
      </c>
    </row>
    <row r="74" spans="1:43">
      <c r="A74" s="13">
        <v>64</v>
      </c>
      <c r="B74" s="354" t="s">
        <v>60</v>
      </c>
      <c r="C74" s="84">
        <v>600000</v>
      </c>
      <c r="D74" s="84">
        <v>0</v>
      </c>
      <c r="E74" s="85">
        <f t="shared" ref="E74" si="60">SUM(D74-C74)</f>
        <v>-600000</v>
      </c>
      <c r="F74" s="84">
        <v>0</v>
      </c>
      <c r="G74" s="84">
        <v>0</v>
      </c>
      <c r="H74" s="85">
        <f t="shared" ref="H74" si="61">SUM(G74-F74)</f>
        <v>0</v>
      </c>
      <c r="I74" s="84"/>
      <c r="J74" s="84"/>
      <c r="K74" s="85">
        <f t="shared" ref="K74" si="62">SUM(J74-I74)</f>
        <v>0</v>
      </c>
      <c r="L74" s="84"/>
      <c r="M74" s="84"/>
      <c r="N74" s="85">
        <f t="shared" ref="N74" si="63">SUM(M74-L74)</f>
        <v>0</v>
      </c>
      <c r="O74" s="84"/>
      <c r="P74" s="84"/>
      <c r="Q74" s="85">
        <f t="shared" ref="Q74" si="64">SUM(P74-O74)</f>
        <v>0</v>
      </c>
      <c r="R74" s="84"/>
      <c r="S74" s="84"/>
      <c r="T74" s="85">
        <f t="shared" ref="T74" si="65">SUM(S74-R74)</f>
        <v>0</v>
      </c>
      <c r="U74" s="89">
        <f t="shared" si="50"/>
        <v>600000</v>
      </c>
      <c r="V74" s="89">
        <f t="shared" si="50"/>
        <v>0</v>
      </c>
      <c r="W74" s="89">
        <f t="shared" si="50"/>
        <v>-600000</v>
      </c>
      <c r="X74" s="84"/>
      <c r="Y74" s="84"/>
      <c r="Z74" s="82">
        <f t="shared" si="13"/>
        <v>0</v>
      </c>
      <c r="AA74" s="89">
        <f t="shared" si="22"/>
        <v>0</v>
      </c>
      <c r="AB74" s="89">
        <f t="shared" si="22"/>
        <v>0</v>
      </c>
      <c r="AC74" s="87">
        <f t="shared" si="34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3"/>
        <v>0</v>
      </c>
      <c r="AK74" s="90">
        <f t="shared" si="33"/>
        <v>0</v>
      </c>
      <c r="AL74" s="90">
        <f t="shared" si="33"/>
        <v>0</v>
      </c>
      <c r="AM74" s="89">
        <f t="shared" si="6"/>
        <v>600000</v>
      </c>
      <c r="AN74" s="89">
        <f t="shared" si="6"/>
        <v>0</v>
      </c>
      <c r="AO74" s="89">
        <f t="shared" si="6"/>
        <v>-600000</v>
      </c>
      <c r="AP74" s="192">
        <f t="shared" si="58"/>
        <v>600000</v>
      </c>
      <c r="AQ74" s="192">
        <f t="shared" si="59"/>
        <v>0</v>
      </c>
    </row>
    <row r="75" spans="1:43">
      <c r="A75" s="55">
        <v>65</v>
      </c>
      <c r="B75" s="355" t="s">
        <v>61</v>
      </c>
      <c r="C75" s="86">
        <f>SUM(C76:C77)</f>
        <v>0</v>
      </c>
      <c r="D75" s="86">
        <f>SUM(D76:D77)</f>
        <v>0</v>
      </c>
      <c r="E75" s="86">
        <f t="shared" si="23"/>
        <v>0</v>
      </c>
      <c r="F75" s="86">
        <f>SUM(F76:F77)</f>
        <v>0</v>
      </c>
      <c r="G75" s="86">
        <f>SUM(G76:G77)</f>
        <v>0</v>
      </c>
      <c r="H75" s="86">
        <f t="shared" si="24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50"/>
        <v>0</v>
      </c>
      <c r="V75" s="88">
        <f t="shared" si="50"/>
        <v>0</v>
      </c>
      <c r="W75" s="88">
        <f t="shared" si="50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6">SUM(X75)</f>
        <v>0</v>
      </c>
      <c r="AB75" s="88">
        <f t="shared" si="66"/>
        <v>0</v>
      </c>
      <c r="AC75" s="87">
        <f t="shared" si="34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3"/>
        <v>0</v>
      </c>
      <c r="AK75" s="90">
        <f t="shared" si="33"/>
        <v>0</v>
      </c>
      <c r="AL75" s="90">
        <f t="shared" si="33"/>
        <v>0</v>
      </c>
      <c r="AM75" s="88">
        <f t="shared" ref="AM75:AO107" si="67">SUM(U75+AA75+AJ75)</f>
        <v>0</v>
      </c>
      <c r="AN75" s="88">
        <f t="shared" si="67"/>
        <v>0</v>
      </c>
      <c r="AO75" s="88">
        <f t="shared" si="67"/>
        <v>0</v>
      </c>
      <c r="AP75" s="192">
        <f t="shared" si="58"/>
        <v>0</v>
      </c>
      <c r="AQ75" s="192">
        <f t="shared" si="59"/>
        <v>0</v>
      </c>
    </row>
    <row r="76" spans="1:43">
      <c r="A76" s="13">
        <v>66</v>
      </c>
      <c r="B76" s="353" t="s">
        <v>259</v>
      </c>
      <c r="C76" s="84"/>
      <c r="D76" s="84"/>
      <c r="E76" s="82">
        <f t="shared" si="23"/>
        <v>0</v>
      </c>
      <c r="F76" s="84"/>
      <c r="G76" s="84"/>
      <c r="H76" s="82">
        <f t="shared" si="24"/>
        <v>0</v>
      </c>
      <c r="I76" s="84"/>
      <c r="J76" s="84"/>
      <c r="K76" s="82">
        <f t="shared" ref="K76:K107" si="68">J76-I76</f>
        <v>0</v>
      </c>
      <c r="L76" s="84"/>
      <c r="M76" s="84"/>
      <c r="N76" s="82">
        <f t="shared" ref="N76:N107" si="69">M76-L76</f>
        <v>0</v>
      </c>
      <c r="O76" s="84"/>
      <c r="P76" s="84"/>
      <c r="Q76" s="82">
        <f t="shared" ref="Q76:Q107" si="70">P76-O76</f>
        <v>0</v>
      </c>
      <c r="R76" s="84"/>
      <c r="S76" s="84"/>
      <c r="T76" s="82">
        <f t="shared" ref="T76:T107" si="71">S76-R76</f>
        <v>0</v>
      </c>
      <c r="U76" s="89">
        <f t="shared" si="50"/>
        <v>0</v>
      </c>
      <c r="V76" s="89">
        <f t="shared" si="50"/>
        <v>0</v>
      </c>
      <c r="W76" s="89">
        <f t="shared" si="50"/>
        <v>0</v>
      </c>
      <c r="X76" s="84"/>
      <c r="Y76" s="84"/>
      <c r="Z76" s="82">
        <f t="shared" ref="Z76:Z107" si="72">Y76-X76</f>
        <v>0</v>
      </c>
      <c r="AA76" s="89">
        <f t="shared" si="66"/>
        <v>0</v>
      </c>
      <c r="AB76" s="89">
        <f t="shared" si="66"/>
        <v>0</v>
      </c>
      <c r="AC76" s="87">
        <f t="shared" si="34"/>
        <v>0</v>
      </c>
      <c r="AD76" s="84"/>
      <c r="AE76" s="84"/>
      <c r="AF76" s="82">
        <f t="shared" ref="AF76:AF85" si="73">AE76-AD76</f>
        <v>0</v>
      </c>
      <c r="AG76" s="84"/>
      <c r="AH76" s="84"/>
      <c r="AI76" s="82">
        <f t="shared" ref="AI76:AI107" si="74">AH76-AG76</f>
        <v>0</v>
      </c>
      <c r="AJ76" s="90">
        <f t="shared" si="33"/>
        <v>0</v>
      </c>
      <c r="AK76" s="90">
        <f t="shared" si="33"/>
        <v>0</v>
      </c>
      <c r="AL76" s="90">
        <f t="shared" si="33"/>
        <v>0</v>
      </c>
      <c r="AM76" s="89">
        <f t="shared" si="67"/>
        <v>0</v>
      </c>
      <c r="AN76" s="89">
        <f t="shared" si="67"/>
        <v>0</v>
      </c>
      <c r="AO76" s="89">
        <f t="shared" si="67"/>
        <v>0</v>
      </c>
      <c r="AP76" s="192">
        <f t="shared" si="58"/>
        <v>0</v>
      </c>
      <c r="AQ76" s="192">
        <f t="shared" si="59"/>
        <v>0</v>
      </c>
    </row>
    <row r="77" spans="1:43">
      <c r="A77" s="13">
        <v>67</v>
      </c>
      <c r="B77" s="353" t="s">
        <v>260</v>
      </c>
      <c r="C77" s="84"/>
      <c r="D77" s="84"/>
      <c r="E77" s="82">
        <f t="shared" si="23"/>
        <v>0</v>
      </c>
      <c r="F77" s="84"/>
      <c r="G77" s="84"/>
      <c r="H77" s="82">
        <f t="shared" si="24"/>
        <v>0</v>
      </c>
      <c r="I77" s="84"/>
      <c r="J77" s="84"/>
      <c r="K77" s="82">
        <f t="shared" si="68"/>
        <v>0</v>
      </c>
      <c r="L77" s="84"/>
      <c r="M77" s="84"/>
      <c r="N77" s="82">
        <f t="shared" si="69"/>
        <v>0</v>
      </c>
      <c r="O77" s="84"/>
      <c r="P77" s="84"/>
      <c r="Q77" s="82">
        <f t="shared" si="70"/>
        <v>0</v>
      </c>
      <c r="R77" s="84"/>
      <c r="S77" s="84"/>
      <c r="T77" s="82">
        <f t="shared" si="71"/>
        <v>0</v>
      </c>
      <c r="U77" s="89">
        <f t="shared" si="50"/>
        <v>0</v>
      </c>
      <c r="V77" s="89">
        <f t="shared" si="50"/>
        <v>0</v>
      </c>
      <c r="W77" s="89">
        <f t="shared" si="50"/>
        <v>0</v>
      </c>
      <c r="X77" s="84"/>
      <c r="Y77" s="84"/>
      <c r="Z77" s="82">
        <f t="shared" si="72"/>
        <v>0</v>
      </c>
      <c r="AA77" s="89">
        <f t="shared" si="66"/>
        <v>0</v>
      </c>
      <c r="AB77" s="89">
        <f t="shared" si="66"/>
        <v>0</v>
      </c>
      <c r="AC77" s="87">
        <f t="shared" si="34"/>
        <v>0</v>
      </c>
      <c r="AD77" s="84"/>
      <c r="AE77" s="84"/>
      <c r="AF77" s="82">
        <f t="shared" si="73"/>
        <v>0</v>
      </c>
      <c r="AG77" s="84"/>
      <c r="AH77" s="84"/>
      <c r="AI77" s="82">
        <f t="shared" si="74"/>
        <v>0</v>
      </c>
      <c r="AJ77" s="90">
        <f t="shared" si="33"/>
        <v>0</v>
      </c>
      <c r="AK77" s="90">
        <f t="shared" si="33"/>
        <v>0</v>
      </c>
      <c r="AL77" s="90">
        <f t="shared" si="33"/>
        <v>0</v>
      </c>
      <c r="AM77" s="89">
        <f t="shared" si="67"/>
        <v>0</v>
      </c>
      <c r="AN77" s="89">
        <f t="shared" si="67"/>
        <v>0</v>
      </c>
      <c r="AO77" s="89">
        <f t="shared" si="67"/>
        <v>0</v>
      </c>
      <c r="AP77" s="192">
        <f t="shared" si="58"/>
        <v>0</v>
      </c>
      <c r="AQ77" s="192">
        <f t="shared" si="59"/>
        <v>0</v>
      </c>
    </row>
    <row r="78" spans="1:43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4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58"/>
        <v>0</v>
      </c>
      <c r="AQ78" s="192">
        <f t="shared" si="59"/>
        <v>0</v>
      </c>
    </row>
    <row r="79" spans="1:43">
      <c r="A79" s="55">
        <v>68</v>
      </c>
      <c r="B79" s="56" t="s">
        <v>62</v>
      </c>
      <c r="C79" s="86">
        <f>SUM(C80:C86)</f>
        <v>161812100</v>
      </c>
      <c r="D79" s="86">
        <f>SUM(D80:D86)</f>
        <v>152662100</v>
      </c>
      <c r="E79" s="86">
        <f t="shared" si="23"/>
        <v>-9150000</v>
      </c>
      <c r="F79" s="86">
        <f>SUM(F80:F86)</f>
        <v>805963000</v>
      </c>
      <c r="G79" s="86">
        <f>SUM(G80:G86)</f>
        <v>806056610</v>
      </c>
      <c r="H79" s="86">
        <f t="shared" si="24"/>
        <v>93610</v>
      </c>
      <c r="I79" s="86">
        <f>SUM(I80:I86)</f>
        <v>70090000</v>
      </c>
      <c r="J79" s="86">
        <f>SUM(J80:J86)</f>
        <v>68446000</v>
      </c>
      <c r="K79" s="86">
        <f t="shared" si="68"/>
        <v>-1644000</v>
      </c>
      <c r="L79" s="86">
        <f>SUM(L80:L86)</f>
        <v>43480200</v>
      </c>
      <c r="M79" s="86">
        <f>SUM(M80:M86)</f>
        <v>42480200</v>
      </c>
      <c r="N79" s="86">
        <f t="shared" si="69"/>
        <v>-1000000</v>
      </c>
      <c r="O79" s="86">
        <f>SUM(O80:O86)</f>
        <v>164925200</v>
      </c>
      <c r="P79" s="86">
        <f>SUM(P80:P86)</f>
        <v>164713200</v>
      </c>
      <c r="Q79" s="86">
        <f t="shared" si="70"/>
        <v>-212000</v>
      </c>
      <c r="R79" s="86">
        <f>SUM(R80:R86)</f>
        <v>39852000</v>
      </c>
      <c r="S79" s="86">
        <f>SUM(S80:S86)</f>
        <v>36127000</v>
      </c>
      <c r="T79" s="86">
        <f t="shared" si="71"/>
        <v>-3725000</v>
      </c>
      <c r="U79" s="88">
        <f t="shared" si="50"/>
        <v>1286122500</v>
      </c>
      <c r="V79" s="88">
        <f t="shared" si="50"/>
        <v>1270485110</v>
      </c>
      <c r="W79" s="88">
        <f t="shared" si="50"/>
        <v>-15637390</v>
      </c>
      <c r="X79" s="86">
        <f>SUM(X80:X86)</f>
        <v>804073200</v>
      </c>
      <c r="Y79" s="86">
        <f>SUM(Y80:Y86)</f>
        <v>655381836</v>
      </c>
      <c r="Z79" s="86">
        <f t="shared" si="72"/>
        <v>-148691364</v>
      </c>
      <c r="AA79" s="88">
        <f t="shared" si="66"/>
        <v>804073200</v>
      </c>
      <c r="AB79" s="88">
        <f t="shared" si="66"/>
        <v>655381836</v>
      </c>
      <c r="AC79" s="87">
        <f t="shared" si="34"/>
        <v>-148691364</v>
      </c>
      <c r="AD79" s="86">
        <f>SUM(AD80:AD86)</f>
        <v>155963500</v>
      </c>
      <c r="AE79" s="86">
        <f>SUM(AE80:AE86)</f>
        <v>132411502.21000001</v>
      </c>
      <c r="AF79" s="86">
        <f t="shared" si="73"/>
        <v>-23551997.789999992</v>
      </c>
      <c r="AG79" s="86">
        <f>SUM(AG80:AG86)</f>
        <v>64581100</v>
      </c>
      <c r="AH79" s="86">
        <f>SUM(AH80:AH86)</f>
        <v>75724747</v>
      </c>
      <c r="AI79" s="86">
        <f t="shared" si="74"/>
        <v>11143647</v>
      </c>
      <c r="AJ79" s="90">
        <f t="shared" si="33"/>
        <v>220544600</v>
      </c>
      <c r="AK79" s="90">
        <f t="shared" si="33"/>
        <v>208136249.21000001</v>
      </c>
      <c r="AL79" s="90">
        <f t="shared" si="33"/>
        <v>-12408350.789999992</v>
      </c>
      <c r="AM79" s="149">
        <f t="shared" si="67"/>
        <v>2310740300</v>
      </c>
      <c r="AN79" s="88">
        <f t="shared" si="67"/>
        <v>2134003195.21</v>
      </c>
      <c r="AO79" s="88">
        <f t="shared" si="67"/>
        <v>-176737104.78999999</v>
      </c>
      <c r="AP79" s="192">
        <f t="shared" si="58"/>
        <v>1992392900</v>
      </c>
      <c r="AQ79" s="192">
        <f t="shared" si="59"/>
        <v>1822236795.21</v>
      </c>
    </row>
    <row r="80" spans="1:43">
      <c r="A80" s="13">
        <v>69</v>
      </c>
      <c r="B80" s="15" t="s">
        <v>64</v>
      </c>
      <c r="C80" s="84"/>
      <c r="D80" s="84"/>
      <c r="E80" s="82">
        <f t="shared" si="23"/>
        <v>0</v>
      </c>
      <c r="F80" s="395">
        <v>0</v>
      </c>
      <c r="G80" s="394">
        <v>0</v>
      </c>
      <c r="H80" s="82">
        <f t="shared" si="24"/>
        <v>0</v>
      </c>
      <c r="I80" s="84">
        <v>0</v>
      </c>
      <c r="J80" s="84">
        <v>402000</v>
      </c>
      <c r="K80" s="82">
        <f t="shared" si="68"/>
        <v>402000</v>
      </c>
      <c r="L80" s="84"/>
      <c r="M80" s="84"/>
      <c r="N80" s="82">
        <f t="shared" si="69"/>
        <v>0</v>
      </c>
      <c r="O80" s="84"/>
      <c r="P80" s="84"/>
      <c r="Q80" s="82">
        <f t="shared" si="70"/>
        <v>0</v>
      </c>
      <c r="R80" s="84">
        <v>0</v>
      </c>
      <c r="S80" s="84">
        <v>35000</v>
      </c>
      <c r="T80" s="82">
        <f t="shared" si="71"/>
        <v>35000</v>
      </c>
      <c r="U80" s="89">
        <f t="shared" si="50"/>
        <v>0</v>
      </c>
      <c r="V80" s="89">
        <f t="shared" si="50"/>
        <v>437000</v>
      </c>
      <c r="W80" s="89">
        <f t="shared" si="50"/>
        <v>437000</v>
      </c>
      <c r="X80" s="84"/>
      <c r="Y80" s="84">
        <v>0</v>
      </c>
      <c r="Z80" s="82">
        <f t="shared" si="72"/>
        <v>0</v>
      </c>
      <c r="AA80" s="89">
        <f t="shared" si="66"/>
        <v>0</v>
      </c>
      <c r="AB80" s="89">
        <f t="shared" si="66"/>
        <v>0</v>
      </c>
      <c r="AC80" s="87">
        <f t="shared" si="34"/>
        <v>0</v>
      </c>
      <c r="AD80" s="395">
        <v>59410800</v>
      </c>
      <c r="AE80" s="394">
        <v>35819014.399999999</v>
      </c>
      <c r="AF80" s="82">
        <f t="shared" si="73"/>
        <v>-23591785.600000001</v>
      </c>
      <c r="AG80" s="84"/>
      <c r="AH80" s="84"/>
      <c r="AI80" s="82">
        <f t="shared" si="74"/>
        <v>0</v>
      </c>
      <c r="AJ80" s="90">
        <f t="shared" si="33"/>
        <v>59410800</v>
      </c>
      <c r="AK80" s="90">
        <f t="shared" si="33"/>
        <v>35819014.399999999</v>
      </c>
      <c r="AL80" s="90">
        <f t="shared" si="33"/>
        <v>-23591785.600000001</v>
      </c>
      <c r="AM80" s="89">
        <f t="shared" si="67"/>
        <v>59410800</v>
      </c>
      <c r="AN80" s="89">
        <f t="shared" si="67"/>
        <v>36256014.399999999</v>
      </c>
      <c r="AO80" s="89">
        <f t="shared" si="67"/>
        <v>-23154785.600000001</v>
      </c>
      <c r="AP80" s="192">
        <f t="shared" si="58"/>
        <v>59410800</v>
      </c>
      <c r="AQ80" s="192">
        <f t="shared" si="59"/>
        <v>35819014.399999999</v>
      </c>
    </row>
    <row r="81" spans="1:43">
      <c r="A81" s="13">
        <v>70</v>
      </c>
      <c r="B81" s="15" t="s">
        <v>63</v>
      </c>
      <c r="C81" s="84"/>
      <c r="D81" s="84"/>
      <c r="E81" s="82"/>
      <c r="F81" s="394">
        <v>5333600</v>
      </c>
      <c r="G81" s="395">
        <v>5427210</v>
      </c>
      <c r="H81" s="82"/>
      <c r="I81" s="84"/>
      <c r="J81" s="84"/>
      <c r="K81" s="82">
        <f t="shared" si="68"/>
        <v>0</v>
      </c>
      <c r="L81" s="84"/>
      <c r="M81" s="84"/>
      <c r="N81" s="82">
        <f t="shared" si="69"/>
        <v>0</v>
      </c>
      <c r="O81" s="84"/>
      <c r="P81" s="84"/>
      <c r="Q81" s="82">
        <f t="shared" si="70"/>
        <v>0</v>
      </c>
      <c r="R81" s="84"/>
      <c r="S81" s="84"/>
      <c r="T81" s="82">
        <f t="shared" si="71"/>
        <v>0</v>
      </c>
      <c r="U81" s="89">
        <f t="shared" si="50"/>
        <v>5333600</v>
      </c>
      <c r="V81" s="89">
        <f t="shared" si="50"/>
        <v>5427210</v>
      </c>
      <c r="W81" s="89">
        <f t="shared" si="50"/>
        <v>0</v>
      </c>
      <c r="X81" s="84"/>
      <c r="Y81" s="84">
        <v>0</v>
      </c>
      <c r="Z81" s="82">
        <f t="shared" si="72"/>
        <v>0</v>
      </c>
      <c r="AA81" s="89">
        <f t="shared" si="66"/>
        <v>0</v>
      </c>
      <c r="AB81" s="89">
        <f t="shared" si="66"/>
        <v>0</v>
      </c>
      <c r="AC81" s="87">
        <f t="shared" si="34"/>
        <v>0</v>
      </c>
      <c r="AD81" s="84"/>
      <c r="AE81" s="84"/>
      <c r="AF81" s="82">
        <f t="shared" si="73"/>
        <v>0</v>
      </c>
      <c r="AG81" s="84">
        <v>6000000</v>
      </c>
      <c r="AH81" s="84">
        <v>17143569</v>
      </c>
      <c r="AI81" s="82">
        <f t="shared" si="74"/>
        <v>11143569</v>
      </c>
      <c r="AJ81" s="90">
        <f t="shared" si="33"/>
        <v>6000000</v>
      </c>
      <c r="AK81" s="90">
        <f t="shared" si="33"/>
        <v>17143569</v>
      </c>
      <c r="AL81" s="90">
        <f t="shared" si="33"/>
        <v>11143569</v>
      </c>
      <c r="AM81" s="89">
        <f t="shared" si="67"/>
        <v>11333600</v>
      </c>
      <c r="AN81" s="89">
        <f t="shared" si="67"/>
        <v>22570779</v>
      </c>
      <c r="AO81" s="89">
        <f t="shared" si="67"/>
        <v>11143569</v>
      </c>
      <c r="AP81" s="192">
        <f t="shared" si="58"/>
        <v>11333600</v>
      </c>
      <c r="AQ81" s="192">
        <f t="shared" si="59"/>
        <v>22570779</v>
      </c>
    </row>
    <row r="82" spans="1:43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8"/>
        <v>0</v>
      </c>
      <c r="L82" s="84"/>
      <c r="M82" s="84"/>
      <c r="N82" s="82">
        <f t="shared" si="69"/>
        <v>0</v>
      </c>
      <c r="O82" s="84"/>
      <c r="P82" s="84"/>
      <c r="Q82" s="82">
        <f t="shared" si="70"/>
        <v>0</v>
      </c>
      <c r="R82" s="84"/>
      <c r="S82" s="84"/>
      <c r="T82" s="82">
        <f t="shared" si="71"/>
        <v>0</v>
      </c>
      <c r="U82" s="89">
        <f t="shared" si="50"/>
        <v>0</v>
      </c>
      <c r="V82" s="89">
        <f t="shared" si="50"/>
        <v>0</v>
      </c>
      <c r="W82" s="89">
        <f t="shared" si="50"/>
        <v>0</v>
      </c>
      <c r="X82" s="394">
        <v>19336500</v>
      </c>
      <c r="Y82" s="394">
        <v>0</v>
      </c>
      <c r="Z82" s="82">
        <f t="shared" si="72"/>
        <v>-19336500</v>
      </c>
      <c r="AA82" s="89">
        <f t="shared" si="66"/>
        <v>19336500</v>
      </c>
      <c r="AB82" s="89">
        <f t="shared" si="66"/>
        <v>0</v>
      </c>
      <c r="AC82" s="87">
        <f t="shared" si="34"/>
        <v>-19336500</v>
      </c>
      <c r="AD82" s="394">
        <v>96552700</v>
      </c>
      <c r="AE82" s="394">
        <v>96592487.810000002</v>
      </c>
      <c r="AF82" s="82">
        <f>AE82-AD82</f>
        <v>39787.810000002384</v>
      </c>
      <c r="AG82" s="394">
        <v>58581100</v>
      </c>
      <c r="AH82" s="394">
        <v>58581178</v>
      </c>
      <c r="AI82" s="82">
        <f t="shared" si="74"/>
        <v>78</v>
      </c>
      <c r="AJ82" s="90">
        <f t="shared" si="33"/>
        <v>155133800</v>
      </c>
      <c r="AK82" s="90">
        <f t="shared" si="33"/>
        <v>155173665.81</v>
      </c>
      <c r="AL82" s="90">
        <f t="shared" si="33"/>
        <v>39865.810000002384</v>
      </c>
      <c r="AM82" s="89">
        <f t="shared" si="67"/>
        <v>174470300</v>
      </c>
      <c r="AN82" s="89">
        <f t="shared" si="67"/>
        <v>155173665.81</v>
      </c>
      <c r="AO82" s="89">
        <f t="shared" si="67"/>
        <v>-19296634.189999998</v>
      </c>
      <c r="AP82" s="192">
        <f t="shared" si="58"/>
        <v>174470300</v>
      </c>
      <c r="AQ82" s="192">
        <f t="shared" si="59"/>
        <v>155173665.81</v>
      </c>
    </row>
    <row r="83" spans="1:43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8"/>
        <v>0</v>
      </c>
      <c r="L83" s="84"/>
      <c r="M83" s="84"/>
      <c r="N83" s="82">
        <f t="shared" si="69"/>
        <v>0</v>
      </c>
      <c r="O83" s="84"/>
      <c r="P83" s="84"/>
      <c r="Q83" s="82">
        <f t="shared" si="70"/>
        <v>0</v>
      </c>
      <c r="R83" s="84"/>
      <c r="S83" s="84"/>
      <c r="T83" s="82">
        <f t="shared" si="71"/>
        <v>0</v>
      </c>
      <c r="U83" s="89">
        <f t="shared" si="50"/>
        <v>0</v>
      </c>
      <c r="V83" s="89">
        <f t="shared" si="50"/>
        <v>0</v>
      </c>
      <c r="W83" s="89">
        <f t="shared" si="50"/>
        <v>0</v>
      </c>
      <c r="X83" s="84"/>
      <c r="Y83" s="84"/>
      <c r="Z83" s="82">
        <f t="shared" si="72"/>
        <v>0</v>
      </c>
      <c r="AA83" s="89">
        <f t="shared" si="66"/>
        <v>0</v>
      </c>
      <c r="AB83" s="89">
        <f t="shared" si="66"/>
        <v>0</v>
      </c>
      <c r="AC83" s="87">
        <f t="shared" si="34"/>
        <v>0</v>
      </c>
      <c r="AD83" s="84"/>
      <c r="AE83" s="84"/>
      <c r="AF83" s="82">
        <f t="shared" ref="AF83" si="75">AE83-AD83</f>
        <v>0</v>
      </c>
      <c r="AG83" s="84"/>
      <c r="AH83" s="84"/>
      <c r="AI83" s="82">
        <f t="shared" si="74"/>
        <v>0</v>
      </c>
      <c r="AJ83" s="90">
        <f t="shared" si="33"/>
        <v>0</v>
      </c>
      <c r="AK83" s="90">
        <f t="shared" si="33"/>
        <v>0</v>
      </c>
      <c r="AL83" s="90">
        <f t="shared" si="33"/>
        <v>0</v>
      </c>
      <c r="AM83" s="89">
        <f t="shared" si="67"/>
        <v>0</v>
      </c>
      <c r="AN83" s="89">
        <f t="shared" si="67"/>
        <v>0</v>
      </c>
      <c r="AO83" s="89">
        <f t="shared" si="67"/>
        <v>0</v>
      </c>
      <c r="AP83" s="192">
        <f t="shared" si="58"/>
        <v>0</v>
      </c>
      <c r="AQ83" s="192">
        <f t="shared" si="59"/>
        <v>0</v>
      </c>
    </row>
    <row r="84" spans="1:43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8"/>
        <v>0</v>
      </c>
      <c r="L84" s="84"/>
      <c r="M84" s="84"/>
      <c r="N84" s="82">
        <f t="shared" si="69"/>
        <v>0</v>
      </c>
      <c r="O84" s="84"/>
      <c r="P84" s="84"/>
      <c r="Q84" s="82">
        <f t="shared" si="70"/>
        <v>0</v>
      </c>
      <c r="R84" s="84"/>
      <c r="S84" s="84"/>
      <c r="T84" s="82">
        <f t="shared" si="71"/>
        <v>0</v>
      </c>
      <c r="U84" s="89">
        <f t="shared" si="50"/>
        <v>0</v>
      </c>
      <c r="V84" s="89">
        <f t="shared" si="50"/>
        <v>0</v>
      </c>
      <c r="W84" s="89">
        <f t="shared" si="50"/>
        <v>0</v>
      </c>
      <c r="X84" s="84"/>
      <c r="Y84" s="84"/>
      <c r="Z84" s="82">
        <f t="shared" si="72"/>
        <v>0</v>
      </c>
      <c r="AA84" s="89">
        <f t="shared" si="66"/>
        <v>0</v>
      </c>
      <c r="AB84" s="89">
        <f t="shared" si="66"/>
        <v>0</v>
      </c>
      <c r="AC84" s="87">
        <f t="shared" si="34"/>
        <v>0</v>
      </c>
      <c r="AD84" s="84"/>
      <c r="AE84" s="84"/>
      <c r="AF84" s="82">
        <f t="shared" si="73"/>
        <v>0</v>
      </c>
      <c r="AG84" s="84"/>
      <c r="AH84" s="84"/>
      <c r="AI84" s="82">
        <f t="shared" si="74"/>
        <v>0</v>
      </c>
      <c r="AJ84" s="90">
        <f t="shared" si="33"/>
        <v>0</v>
      </c>
      <c r="AK84" s="90">
        <f t="shared" si="33"/>
        <v>0</v>
      </c>
      <c r="AL84" s="90">
        <f t="shared" si="33"/>
        <v>0</v>
      </c>
      <c r="AM84" s="89">
        <f t="shared" si="67"/>
        <v>0</v>
      </c>
      <c r="AN84" s="89">
        <f t="shared" si="67"/>
        <v>0</v>
      </c>
      <c r="AO84" s="89">
        <f t="shared" si="67"/>
        <v>0</v>
      </c>
      <c r="AP84" s="192">
        <f t="shared" si="58"/>
        <v>0</v>
      </c>
      <c r="AQ84" s="192">
        <f t="shared" si="59"/>
        <v>0</v>
      </c>
    </row>
    <row r="85" spans="1:43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8"/>
        <v>0</v>
      </c>
      <c r="L85" s="84"/>
      <c r="M85" s="84"/>
      <c r="N85" s="82">
        <f t="shared" si="69"/>
        <v>0</v>
      </c>
      <c r="O85" s="84"/>
      <c r="P85" s="84"/>
      <c r="Q85" s="82">
        <f t="shared" si="70"/>
        <v>0</v>
      </c>
      <c r="R85" s="84"/>
      <c r="S85" s="84"/>
      <c r="T85" s="82">
        <f t="shared" si="71"/>
        <v>0</v>
      </c>
      <c r="U85" s="89">
        <f t="shared" si="50"/>
        <v>0</v>
      </c>
      <c r="V85" s="89">
        <f t="shared" si="50"/>
        <v>0</v>
      </c>
      <c r="W85" s="89">
        <f t="shared" si="50"/>
        <v>0</v>
      </c>
      <c r="X85" s="84">
        <v>774736700</v>
      </c>
      <c r="Y85" s="84">
        <v>630074006</v>
      </c>
      <c r="Z85" s="82">
        <f t="shared" si="72"/>
        <v>-144662694</v>
      </c>
      <c r="AA85" s="89">
        <f t="shared" si="66"/>
        <v>774736700</v>
      </c>
      <c r="AB85" s="89">
        <f t="shared" si="66"/>
        <v>630074006</v>
      </c>
      <c r="AC85" s="87">
        <f t="shared" si="34"/>
        <v>-144662694</v>
      </c>
      <c r="AD85" s="84"/>
      <c r="AE85" s="84"/>
      <c r="AF85" s="82">
        <f t="shared" si="73"/>
        <v>0</v>
      </c>
      <c r="AG85" s="84"/>
      <c r="AH85" s="84"/>
      <c r="AI85" s="82">
        <f t="shared" si="74"/>
        <v>0</v>
      </c>
      <c r="AJ85" s="90">
        <f t="shared" si="33"/>
        <v>0</v>
      </c>
      <c r="AK85" s="90">
        <f t="shared" si="33"/>
        <v>0</v>
      </c>
      <c r="AL85" s="90">
        <f t="shared" si="33"/>
        <v>0</v>
      </c>
      <c r="AM85" s="89">
        <f t="shared" si="67"/>
        <v>774736700</v>
      </c>
      <c r="AN85" s="89">
        <f t="shared" si="67"/>
        <v>630074006</v>
      </c>
      <c r="AO85" s="89">
        <f t="shared" si="67"/>
        <v>-144662694</v>
      </c>
      <c r="AP85" s="192">
        <f t="shared" si="58"/>
        <v>774736700</v>
      </c>
      <c r="AQ85" s="192">
        <f t="shared" si="59"/>
        <v>630074006</v>
      </c>
    </row>
    <row r="86" spans="1:43">
      <c r="A86" s="13">
        <v>75</v>
      </c>
      <c r="B86" s="15" t="s">
        <v>182</v>
      </c>
      <c r="C86" s="394">
        <v>161812100</v>
      </c>
      <c r="D86" s="394">
        <v>152662100</v>
      </c>
      <c r="E86" s="82"/>
      <c r="F86" s="394">
        <v>800629400</v>
      </c>
      <c r="G86" s="394">
        <v>800629400</v>
      </c>
      <c r="H86" s="82"/>
      <c r="I86" s="394">
        <v>70090000</v>
      </c>
      <c r="J86" s="394">
        <v>68044000</v>
      </c>
      <c r="K86" s="82">
        <f t="shared" si="68"/>
        <v>-2046000</v>
      </c>
      <c r="L86" s="394">
        <v>43480200</v>
      </c>
      <c r="M86" s="394">
        <v>42480200</v>
      </c>
      <c r="N86" s="82">
        <f t="shared" si="69"/>
        <v>-1000000</v>
      </c>
      <c r="O86" s="394">
        <v>164925200</v>
      </c>
      <c r="P86" s="394">
        <v>164713200</v>
      </c>
      <c r="Q86" s="82"/>
      <c r="R86" s="394">
        <v>39852000</v>
      </c>
      <c r="S86" s="394">
        <v>36092000</v>
      </c>
      <c r="T86" s="82">
        <f t="shared" si="71"/>
        <v>-3760000</v>
      </c>
      <c r="U86" s="89">
        <f t="shared" si="50"/>
        <v>1280788900</v>
      </c>
      <c r="V86" s="89">
        <f t="shared" si="50"/>
        <v>1264620900</v>
      </c>
      <c r="W86" s="89">
        <f t="shared" si="50"/>
        <v>-6806000</v>
      </c>
      <c r="X86" s="395">
        <v>10000000</v>
      </c>
      <c r="Y86" s="394">
        <v>25307830</v>
      </c>
      <c r="Z86" s="82">
        <f t="shared" si="72"/>
        <v>15307830</v>
      </c>
      <c r="AA86" s="89">
        <f t="shared" si="66"/>
        <v>10000000</v>
      </c>
      <c r="AB86" s="89">
        <f t="shared" si="66"/>
        <v>25307830</v>
      </c>
      <c r="AC86" s="87">
        <f t="shared" si="34"/>
        <v>15307830</v>
      </c>
      <c r="AD86" s="84"/>
      <c r="AE86" s="84"/>
      <c r="AF86" s="82">
        <f t="shared" ref="AF86:AF107" si="76">AE86-AD86</f>
        <v>0</v>
      </c>
      <c r="AG86" s="84"/>
      <c r="AH86" s="84"/>
      <c r="AI86" s="82">
        <f t="shared" si="74"/>
        <v>0</v>
      </c>
      <c r="AJ86" s="90">
        <f t="shared" si="33"/>
        <v>0</v>
      </c>
      <c r="AK86" s="90">
        <f t="shared" si="33"/>
        <v>0</v>
      </c>
      <c r="AL86" s="90">
        <f t="shared" si="33"/>
        <v>0</v>
      </c>
      <c r="AM86" s="89">
        <f t="shared" si="67"/>
        <v>1290788900</v>
      </c>
      <c r="AN86" s="89">
        <f t="shared" si="67"/>
        <v>1289928730</v>
      </c>
      <c r="AO86" s="89">
        <f t="shared" si="67"/>
        <v>8501830</v>
      </c>
      <c r="AP86" s="192">
        <f t="shared" si="58"/>
        <v>972441500</v>
      </c>
      <c r="AQ86" s="192">
        <f t="shared" si="59"/>
        <v>978599330</v>
      </c>
    </row>
    <row r="87" spans="1:43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7">D87-C87</f>
        <v>0</v>
      </c>
      <c r="F87" s="84">
        <v>5</v>
      </c>
      <c r="G87" s="84">
        <v>5</v>
      </c>
      <c r="H87" s="82">
        <f t="shared" ref="H87:H107" si="78">G87-F87</f>
        <v>0</v>
      </c>
      <c r="I87" s="84"/>
      <c r="J87" s="84"/>
      <c r="K87" s="82">
        <f t="shared" si="68"/>
        <v>0</v>
      </c>
      <c r="L87" s="84"/>
      <c r="M87" s="84"/>
      <c r="N87" s="82">
        <f t="shared" si="69"/>
        <v>0</v>
      </c>
      <c r="O87" s="84"/>
      <c r="P87" s="84"/>
      <c r="Q87" s="82">
        <f t="shared" si="70"/>
        <v>0</v>
      </c>
      <c r="R87" s="84"/>
      <c r="S87" s="84"/>
      <c r="T87" s="82">
        <f t="shared" si="71"/>
        <v>0</v>
      </c>
      <c r="U87" s="89">
        <f t="shared" si="50"/>
        <v>6</v>
      </c>
      <c r="V87" s="89">
        <f t="shared" si="50"/>
        <v>6</v>
      </c>
      <c r="W87" s="89">
        <f t="shared" si="50"/>
        <v>0</v>
      </c>
      <c r="X87" s="84"/>
      <c r="Y87" s="84"/>
      <c r="Z87" s="82">
        <f t="shared" si="72"/>
        <v>0</v>
      </c>
      <c r="AA87" s="89">
        <f t="shared" si="66"/>
        <v>0</v>
      </c>
      <c r="AB87" s="89">
        <f t="shared" si="66"/>
        <v>0</v>
      </c>
      <c r="AC87" s="87">
        <f t="shared" si="34"/>
        <v>0</v>
      </c>
      <c r="AD87" s="84"/>
      <c r="AE87" s="84"/>
      <c r="AF87" s="82">
        <f t="shared" si="76"/>
        <v>0</v>
      </c>
      <c r="AG87" s="84"/>
      <c r="AH87" s="84"/>
      <c r="AI87" s="82">
        <f t="shared" si="74"/>
        <v>0</v>
      </c>
      <c r="AJ87" s="90">
        <f t="shared" si="33"/>
        <v>0</v>
      </c>
      <c r="AK87" s="90">
        <f t="shared" si="33"/>
        <v>0</v>
      </c>
      <c r="AL87" s="90">
        <f t="shared" si="33"/>
        <v>0</v>
      </c>
      <c r="AM87" s="89">
        <f t="shared" si="67"/>
        <v>6</v>
      </c>
      <c r="AN87" s="89">
        <f t="shared" si="67"/>
        <v>6</v>
      </c>
      <c r="AO87" s="89">
        <f t="shared" si="67"/>
        <v>0</v>
      </c>
      <c r="AP87" s="192">
        <f t="shared" si="58"/>
        <v>6</v>
      </c>
      <c r="AQ87" s="192">
        <f t="shared" si="59"/>
        <v>6</v>
      </c>
    </row>
    <row r="88" spans="1:43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7"/>
        <v>-1</v>
      </c>
      <c r="F88" s="86">
        <f t="shared" ref="F88:T88" si="79">SUM(F89:F92)</f>
        <v>25</v>
      </c>
      <c r="G88" s="86">
        <f t="shared" si="79"/>
        <v>24</v>
      </c>
      <c r="H88" s="86">
        <f t="shared" si="79"/>
        <v>-1</v>
      </c>
      <c r="I88" s="86">
        <f t="shared" si="79"/>
        <v>2</v>
      </c>
      <c r="J88" s="86">
        <f t="shared" si="79"/>
        <v>2</v>
      </c>
      <c r="K88" s="86">
        <f t="shared" si="79"/>
        <v>0</v>
      </c>
      <c r="L88" s="86">
        <f t="shared" si="79"/>
        <v>6</v>
      </c>
      <c r="M88" s="86">
        <f t="shared" si="79"/>
        <v>6</v>
      </c>
      <c r="N88" s="86">
        <f t="shared" si="79"/>
        <v>0</v>
      </c>
      <c r="O88" s="86">
        <f t="shared" si="79"/>
        <v>15</v>
      </c>
      <c r="P88" s="86">
        <f t="shared" si="79"/>
        <v>15</v>
      </c>
      <c r="Q88" s="86">
        <f t="shared" si="79"/>
        <v>0</v>
      </c>
      <c r="R88" s="86">
        <f t="shared" si="79"/>
        <v>0</v>
      </c>
      <c r="S88" s="86">
        <f t="shared" si="79"/>
        <v>0</v>
      </c>
      <c r="T88" s="86">
        <f t="shared" si="79"/>
        <v>0</v>
      </c>
      <c r="U88" s="88">
        <f t="shared" si="50"/>
        <v>51</v>
      </c>
      <c r="V88" s="88">
        <f t="shared" si="50"/>
        <v>49</v>
      </c>
      <c r="W88" s="88">
        <f t="shared" si="50"/>
        <v>-2</v>
      </c>
      <c r="X88" s="86">
        <f t="shared" ref="X88:Y88" si="80">SUM(X89:X92)</f>
        <v>0</v>
      </c>
      <c r="Y88" s="86">
        <f t="shared" si="80"/>
        <v>0</v>
      </c>
      <c r="Z88" s="86">
        <f t="shared" si="72"/>
        <v>0</v>
      </c>
      <c r="AA88" s="88">
        <f t="shared" si="66"/>
        <v>0</v>
      </c>
      <c r="AB88" s="88">
        <f t="shared" si="66"/>
        <v>0</v>
      </c>
      <c r="AC88" s="87">
        <f t="shared" si="34"/>
        <v>0</v>
      </c>
      <c r="AD88" s="86">
        <f t="shared" ref="AD88:AE88" si="81">SUM(AD89:AD92)</f>
        <v>0</v>
      </c>
      <c r="AE88" s="86">
        <f t="shared" si="81"/>
        <v>0</v>
      </c>
      <c r="AF88" s="86">
        <f t="shared" si="76"/>
        <v>0</v>
      </c>
      <c r="AG88" s="86">
        <f t="shared" ref="AG88:AH88" si="82">SUM(AG89:AG92)</f>
        <v>0</v>
      </c>
      <c r="AH88" s="86">
        <f t="shared" si="82"/>
        <v>0</v>
      </c>
      <c r="AI88" s="86">
        <f t="shared" si="74"/>
        <v>0</v>
      </c>
      <c r="AJ88" s="90">
        <f t="shared" si="33"/>
        <v>0</v>
      </c>
      <c r="AK88" s="90">
        <f t="shared" si="33"/>
        <v>0</v>
      </c>
      <c r="AL88" s="90">
        <f t="shared" si="33"/>
        <v>0</v>
      </c>
      <c r="AM88" s="88">
        <f t="shared" si="67"/>
        <v>51</v>
      </c>
      <c r="AN88" s="88">
        <f t="shared" si="67"/>
        <v>49</v>
      </c>
      <c r="AO88" s="88">
        <f t="shared" si="67"/>
        <v>-2</v>
      </c>
      <c r="AP88" s="192">
        <f t="shared" si="58"/>
        <v>28</v>
      </c>
      <c r="AQ88" s="192">
        <f t="shared" si="59"/>
        <v>26</v>
      </c>
    </row>
    <row r="89" spans="1:43">
      <c r="A89" s="13">
        <v>78</v>
      </c>
      <c r="B89" s="14" t="s">
        <v>69</v>
      </c>
      <c r="C89" s="84">
        <v>1</v>
      </c>
      <c r="D89" s="84">
        <v>1</v>
      </c>
      <c r="E89" s="82">
        <f t="shared" si="77"/>
        <v>0</v>
      </c>
      <c r="F89" s="84">
        <v>7</v>
      </c>
      <c r="G89" s="84">
        <v>7</v>
      </c>
      <c r="H89" s="82">
        <f t="shared" si="78"/>
        <v>0</v>
      </c>
      <c r="I89" s="84"/>
      <c r="J89" s="84"/>
      <c r="K89" s="82">
        <f t="shared" si="68"/>
        <v>0</v>
      </c>
      <c r="L89" s="84"/>
      <c r="M89" s="84"/>
      <c r="N89" s="82">
        <f t="shared" si="69"/>
        <v>0</v>
      </c>
      <c r="O89" s="84"/>
      <c r="P89" s="84"/>
      <c r="Q89" s="82">
        <f t="shared" si="70"/>
        <v>0</v>
      </c>
      <c r="R89" s="84"/>
      <c r="S89" s="84"/>
      <c r="T89" s="82">
        <f t="shared" si="71"/>
        <v>0</v>
      </c>
      <c r="U89" s="89">
        <f t="shared" si="50"/>
        <v>8</v>
      </c>
      <c r="V89" s="89">
        <f t="shared" si="50"/>
        <v>8</v>
      </c>
      <c r="W89" s="89">
        <f t="shared" si="50"/>
        <v>0</v>
      </c>
      <c r="X89" s="84"/>
      <c r="Y89" s="84"/>
      <c r="Z89" s="82">
        <f t="shared" si="72"/>
        <v>0</v>
      </c>
      <c r="AA89" s="89">
        <f t="shared" si="66"/>
        <v>0</v>
      </c>
      <c r="AB89" s="89">
        <f t="shared" si="66"/>
        <v>0</v>
      </c>
      <c r="AC89" s="87">
        <f t="shared" si="34"/>
        <v>0</v>
      </c>
      <c r="AD89" s="84"/>
      <c r="AE89" s="84"/>
      <c r="AF89" s="82">
        <f t="shared" si="76"/>
        <v>0</v>
      </c>
      <c r="AG89" s="84"/>
      <c r="AH89" s="84"/>
      <c r="AI89" s="82">
        <f t="shared" si="74"/>
        <v>0</v>
      </c>
      <c r="AJ89" s="90">
        <f t="shared" si="33"/>
        <v>0</v>
      </c>
      <c r="AK89" s="90">
        <f t="shared" si="33"/>
        <v>0</v>
      </c>
      <c r="AL89" s="90">
        <f t="shared" si="33"/>
        <v>0</v>
      </c>
      <c r="AM89" s="89">
        <f t="shared" si="67"/>
        <v>8</v>
      </c>
      <c r="AN89" s="89">
        <f t="shared" si="67"/>
        <v>8</v>
      </c>
      <c r="AO89" s="89">
        <f>SUM(W89+AC89+AL89)</f>
        <v>0</v>
      </c>
      <c r="AP89" s="192">
        <f t="shared" si="58"/>
        <v>8</v>
      </c>
      <c r="AQ89" s="192">
        <f t="shared" si="59"/>
        <v>8</v>
      </c>
    </row>
    <row r="90" spans="1:43">
      <c r="A90" s="13">
        <v>79</v>
      </c>
      <c r="B90" s="14" t="s">
        <v>70</v>
      </c>
      <c r="C90" s="84">
        <v>2</v>
      </c>
      <c r="D90" s="84">
        <v>1</v>
      </c>
      <c r="E90" s="82">
        <f t="shared" si="77"/>
        <v>-1</v>
      </c>
      <c r="F90" s="84">
        <v>11</v>
      </c>
      <c r="G90" s="84">
        <v>10</v>
      </c>
      <c r="H90" s="82">
        <f t="shared" si="78"/>
        <v>-1</v>
      </c>
      <c r="I90" s="84"/>
      <c r="J90" s="84"/>
      <c r="K90" s="82">
        <f t="shared" si="68"/>
        <v>0</v>
      </c>
      <c r="L90" s="84"/>
      <c r="M90" s="84"/>
      <c r="N90" s="82">
        <f t="shared" si="69"/>
        <v>0</v>
      </c>
      <c r="O90" s="84"/>
      <c r="P90" s="84"/>
      <c r="Q90" s="82">
        <f t="shared" si="70"/>
        <v>0</v>
      </c>
      <c r="R90" s="84"/>
      <c r="S90" s="84"/>
      <c r="T90" s="82">
        <f t="shared" si="71"/>
        <v>0</v>
      </c>
      <c r="U90" s="89">
        <f t="shared" si="50"/>
        <v>13</v>
      </c>
      <c r="V90" s="89">
        <f t="shared" si="50"/>
        <v>11</v>
      </c>
      <c r="W90" s="89">
        <f t="shared" si="50"/>
        <v>-2</v>
      </c>
      <c r="X90" s="84"/>
      <c r="Y90" s="84"/>
      <c r="Z90" s="82">
        <f t="shared" si="72"/>
        <v>0</v>
      </c>
      <c r="AA90" s="89">
        <f t="shared" si="66"/>
        <v>0</v>
      </c>
      <c r="AB90" s="89">
        <f t="shared" si="66"/>
        <v>0</v>
      </c>
      <c r="AC90" s="87">
        <f t="shared" si="34"/>
        <v>0</v>
      </c>
      <c r="AD90" s="84"/>
      <c r="AE90" s="84"/>
      <c r="AF90" s="82">
        <f t="shared" si="76"/>
        <v>0</v>
      </c>
      <c r="AG90" s="84"/>
      <c r="AH90" s="84"/>
      <c r="AI90" s="82">
        <f t="shared" si="74"/>
        <v>0</v>
      </c>
      <c r="AJ90" s="90">
        <f t="shared" si="33"/>
        <v>0</v>
      </c>
      <c r="AK90" s="90">
        <f t="shared" si="33"/>
        <v>0</v>
      </c>
      <c r="AL90" s="90">
        <f t="shared" si="33"/>
        <v>0</v>
      </c>
      <c r="AM90" s="89">
        <f t="shared" si="67"/>
        <v>13</v>
      </c>
      <c r="AN90" s="89">
        <f t="shared" si="67"/>
        <v>11</v>
      </c>
      <c r="AO90" s="89">
        <f t="shared" si="67"/>
        <v>-2</v>
      </c>
      <c r="AP90" s="192">
        <f t="shared" si="58"/>
        <v>13</v>
      </c>
      <c r="AQ90" s="192">
        <f t="shared" si="59"/>
        <v>11</v>
      </c>
    </row>
    <row r="91" spans="1:43">
      <c r="A91" s="13">
        <v>80</v>
      </c>
      <c r="B91" s="14" t="s">
        <v>71</v>
      </c>
      <c r="C91" s="84"/>
      <c r="D91" s="84"/>
      <c r="E91" s="82">
        <f t="shared" si="77"/>
        <v>0</v>
      </c>
      <c r="F91" s="84">
        <v>7</v>
      </c>
      <c r="G91" s="84">
        <v>7</v>
      </c>
      <c r="H91" s="82">
        <f t="shared" si="78"/>
        <v>0</v>
      </c>
      <c r="I91" s="84">
        <v>2</v>
      </c>
      <c r="J91" s="84">
        <v>2</v>
      </c>
      <c r="K91" s="82">
        <f t="shared" si="68"/>
        <v>0</v>
      </c>
      <c r="L91" s="84">
        <v>6</v>
      </c>
      <c r="M91" s="84">
        <v>6</v>
      </c>
      <c r="N91" s="82">
        <f t="shared" si="69"/>
        <v>0</v>
      </c>
      <c r="O91" s="84">
        <v>15</v>
      </c>
      <c r="P91" s="84">
        <v>15</v>
      </c>
      <c r="Q91" s="82">
        <f t="shared" si="70"/>
        <v>0</v>
      </c>
      <c r="R91" s="84"/>
      <c r="S91" s="84"/>
      <c r="T91" s="82">
        <f t="shared" si="71"/>
        <v>0</v>
      </c>
      <c r="U91" s="89">
        <f t="shared" si="50"/>
        <v>30</v>
      </c>
      <c r="V91" s="89">
        <f t="shared" si="50"/>
        <v>30</v>
      </c>
      <c r="W91" s="89">
        <f t="shared" si="50"/>
        <v>0</v>
      </c>
      <c r="X91" s="84"/>
      <c r="Y91" s="84"/>
      <c r="Z91" s="82">
        <f t="shared" si="72"/>
        <v>0</v>
      </c>
      <c r="AA91" s="89">
        <f t="shared" si="66"/>
        <v>0</v>
      </c>
      <c r="AB91" s="89">
        <f t="shared" si="66"/>
        <v>0</v>
      </c>
      <c r="AC91" s="87">
        <f t="shared" ref="AC91:AC106" si="83">Z91</f>
        <v>0</v>
      </c>
      <c r="AD91" s="84"/>
      <c r="AE91" s="84"/>
      <c r="AF91" s="82">
        <f t="shared" si="76"/>
        <v>0</v>
      </c>
      <c r="AG91" s="84"/>
      <c r="AH91" s="84"/>
      <c r="AI91" s="82">
        <f t="shared" si="74"/>
        <v>0</v>
      </c>
      <c r="AJ91" s="90">
        <f t="shared" ref="AJ91:AL107" si="84">SUM(AD91+AG91)</f>
        <v>0</v>
      </c>
      <c r="AK91" s="90">
        <f t="shared" si="84"/>
        <v>0</v>
      </c>
      <c r="AL91" s="90">
        <f t="shared" si="84"/>
        <v>0</v>
      </c>
      <c r="AM91" s="89">
        <f t="shared" si="67"/>
        <v>30</v>
      </c>
      <c r="AN91" s="89">
        <f t="shared" si="67"/>
        <v>30</v>
      </c>
      <c r="AO91" s="89">
        <f t="shared" si="67"/>
        <v>0</v>
      </c>
      <c r="AP91" s="192">
        <f t="shared" si="58"/>
        <v>7</v>
      </c>
      <c r="AQ91" s="192">
        <f t="shared" si="59"/>
        <v>7</v>
      </c>
    </row>
    <row r="92" spans="1:43">
      <c r="A92" s="13">
        <v>81</v>
      </c>
      <c r="B92" s="14" t="s">
        <v>72</v>
      </c>
      <c r="C92" s="84"/>
      <c r="D92" s="84"/>
      <c r="E92" s="82">
        <f t="shared" si="77"/>
        <v>0</v>
      </c>
      <c r="F92" s="84"/>
      <c r="G92" s="84"/>
      <c r="H92" s="82">
        <f t="shared" si="78"/>
        <v>0</v>
      </c>
      <c r="I92" s="84"/>
      <c r="J92" s="84"/>
      <c r="K92" s="82">
        <f t="shared" si="68"/>
        <v>0</v>
      </c>
      <c r="L92" s="84"/>
      <c r="M92" s="84"/>
      <c r="N92" s="82">
        <f t="shared" si="69"/>
        <v>0</v>
      </c>
      <c r="O92" s="84"/>
      <c r="P92" s="84"/>
      <c r="Q92" s="82">
        <f t="shared" si="70"/>
        <v>0</v>
      </c>
      <c r="R92" s="84"/>
      <c r="S92" s="84"/>
      <c r="T92" s="82">
        <f t="shared" si="71"/>
        <v>0</v>
      </c>
      <c r="U92" s="89">
        <f t="shared" si="50"/>
        <v>0</v>
      </c>
      <c r="V92" s="89">
        <f t="shared" si="50"/>
        <v>0</v>
      </c>
      <c r="W92" s="89">
        <f t="shared" si="50"/>
        <v>0</v>
      </c>
      <c r="X92" s="84"/>
      <c r="Y92" s="84"/>
      <c r="Z92" s="82">
        <f t="shared" si="72"/>
        <v>0</v>
      </c>
      <c r="AA92" s="89">
        <f t="shared" si="66"/>
        <v>0</v>
      </c>
      <c r="AB92" s="89">
        <f t="shared" si="66"/>
        <v>0</v>
      </c>
      <c r="AC92" s="87">
        <f t="shared" si="83"/>
        <v>0</v>
      </c>
      <c r="AD92" s="84"/>
      <c r="AE92" s="84"/>
      <c r="AF92" s="82">
        <f t="shared" si="76"/>
        <v>0</v>
      </c>
      <c r="AG92" s="84"/>
      <c r="AH92" s="84"/>
      <c r="AI92" s="82">
        <f t="shared" si="74"/>
        <v>0</v>
      </c>
      <c r="AJ92" s="90">
        <f t="shared" si="84"/>
        <v>0</v>
      </c>
      <c r="AK92" s="90">
        <f t="shared" si="84"/>
        <v>0</v>
      </c>
      <c r="AL92" s="90">
        <f t="shared" si="84"/>
        <v>0</v>
      </c>
      <c r="AM92" s="89">
        <f t="shared" si="67"/>
        <v>0</v>
      </c>
      <c r="AN92" s="89">
        <f t="shared" si="67"/>
        <v>0</v>
      </c>
      <c r="AO92" s="89">
        <f t="shared" si="67"/>
        <v>0</v>
      </c>
      <c r="AP92" s="192">
        <f t="shared" si="58"/>
        <v>0</v>
      </c>
      <c r="AQ92" s="192">
        <f t="shared" si="59"/>
        <v>0</v>
      </c>
    </row>
    <row r="93" spans="1:43">
      <c r="A93" s="13">
        <v>82</v>
      </c>
      <c r="B93" s="14" t="s">
        <v>123</v>
      </c>
      <c r="C93" s="84"/>
      <c r="D93" s="84"/>
      <c r="E93" s="82">
        <f t="shared" si="77"/>
        <v>0</v>
      </c>
      <c r="F93" s="84"/>
      <c r="G93" s="84"/>
      <c r="H93" s="82">
        <f t="shared" si="78"/>
        <v>0</v>
      </c>
      <c r="I93" s="84"/>
      <c r="J93" s="84"/>
      <c r="K93" s="82">
        <f t="shared" si="68"/>
        <v>0</v>
      </c>
      <c r="L93" s="84"/>
      <c r="M93" s="84"/>
      <c r="N93" s="82">
        <f t="shared" si="69"/>
        <v>0</v>
      </c>
      <c r="O93" s="84"/>
      <c r="P93" s="84"/>
      <c r="Q93" s="82">
        <f t="shared" si="70"/>
        <v>0</v>
      </c>
      <c r="R93" s="84"/>
      <c r="S93" s="84"/>
      <c r="T93" s="82">
        <f t="shared" si="71"/>
        <v>0</v>
      </c>
      <c r="U93" s="89">
        <f t="shared" si="50"/>
        <v>0</v>
      </c>
      <c r="V93" s="89">
        <f t="shared" si="50"/>
        <v>0</v>
      </c>
      <c r="W93" s="89">
        <f t="shared" si="50"/>
        <v>0</v>
      </c>
      <c r="X93" s="84"/>
      <c r="Y93" s="84"/>
      <c r="Z93" s="82">
        <f t="shared" si="72"/>
        <v>0</v>
      </c>
      <c r="AA93" s="89">
        <f t="shared" si="66"/>
        <v>0</v>
      </c>
      <c r="AB93" s="89">
        <f t="shared" si="66"/>
        <v>0</v>
      </c>
      <c r="AC93" s="87">
        <f t="shared" si="83"/>
        <v>0</v>
      </c>
      <c r="AD93" s="84"/>
      <c r="AE93" s="84"/>
      <c r="AF93" s="82">
        <f t="shared" si="76"/>
        <v>0</v>
      </c>
      <c r="AG93" s="84"/>
      <c r="AH93" s="84"/>
      <c r="AI93" s="82">
        <f t="shared" si="74"/>
        <v>0</v>
      </c>
      <c r="AJ93" s="90">
        <f t="shared" si="84"/>
        <v>0</v>
      </c>
      <c r="AK93" s="90">
        <f t="shared" si="84"/>
        <v>0</v>
      </c>
      <c r="AL93" s="90">
        <f t="shared" si="84"/>
        <v>0</v>
      </c>
      <c r="AM93" s="89">
        <f t="shared" si="67"/>
        <v>0</v>
      </c>
      <c r="AN93" s="89">
        <f t="shared" si="67"/>
        <v>0</v>
      </c>
      <c r="AO93" s="89">
        <f t="shared" si="67"/>
        <v>0</v>
      </c>
      <c r="AP93" s="192">
        <f t="shared" si="58"/>
        <v>0</v>
      </c>
      <c r="AQ93" s="192">
        <f t="shared" si="59"/>
        <v>0</v>
      </c>
    </row>
    <row r="94" spans="1:43">
      <c r="A94" s="55">
        <v>83</v>
      </c>
      <c r="B94" s="75" t="s">
        <v>124</v>
      </c>
      <c r="C94" s="86">
        <f t="shared" ref="C94:T94" si="85">SUM(C95:C98)</f>
        <v>0</v>
      </c>
      <c r="D94" s="86">
        <f t="shared" si="85"/>
        <v>0</v>
      </c>
      <c r="E94" s="86">
        <f t="shared" si="85"/>
        <v>0</v>
      </c>
      <c r="F94" s="86">
        <f t="shared" si="85"/>
        <v>0</v>
      </c>
      <c r="G94" s="86">
        <f t="shared" si="85"/>
        <v>0</v>
      </c>
      <c r="H94" s="86">
        <f t="shared" si="85"/>
        <v>0</v>
      </c>
      <c r="I94" s="86">
        <f t="shared" si="85"/>
        <v>0</v>
      </c>
      <c r="J94" s="86">
        <f t="shared" si="85"/>
        <v>0</v>
      </c>
      <c r="K94" s="86">
        <f t="shared" si="85"/>
        <v>0</v>
      </c>
      <c r="L94" s="86">
        <f t="shared" si="85"/>
        <v>0</v>
      </c>
      <c r="M94" s="86">
        <f t="shared" si="85"/>
        <v>0</v>
      </c>
      <c r="N94" s="86">
        <f t="shared" si="85"/>
        <v>0</v>
      </c>
      <c r="O94" s="86">
        <f t="shared" si="85"/>
        <v>0</v>
      </c>
      <c r="P94" s="86">
        <f t="shared" si="85"/>
        <v>0</v>
      </c>
      <c r="Q94" s="86">
        <f t="shared" si="85"/>
        <v>0</v>
      </c>
      <c r="R94" s="86">
        <f t="shared" si="85"/>
        <v>0</v>
      </c>
      <c r="S94" s="86">
        <f t="shared" si="85"/>
        <v>0</v>
      </c>
      <c r="T94" s="86">
        <f t="shared" si="85"/>
        <v>0</v>
      </c>
      <c r="U94" s="88">
        <f t="shared" si="50"/>
        <v>0</v>
      </c>
      <c r="V94" s="88">
        <f t="shared" si="50"/>
        <v>0</v>
      </c>
      <c r="W94" s="88">
        <f t="shared" si="50"/>
        <v>0</v>
      </c>
      <c r="X94" s="86">
        <f t="shared" ref="X94:Y94" si="86">SUM(X95:X99)</f>
        <v>0</v>
      </c>
      <c r="Y94" s="86">
        <f t="shared" si="86"/>
        <v>0</v>
      </c>
      <c r="Z94" s="86">
        <f t="shared" si="72"/>
        <v>0</v>
      </c>
      <c r="AA94" s="88">
        <f t="shared" si="66"/>
        <v>0</v>
      </c>
      <c r="AB94" s="88">
        <f t="shared" si="66"/>
        <v>0</v>
      </c>
      <c r="AC94" s="87">
        <f t="shared" si="83"/>
        <v>0</v>
      </c>
      <c r="AD94" s="86">
        <f t="shared" ref="AD94:AE94" si="87">SUM(AD95:AD99)</f>
        <v>0</v>
      </c>
      <c r="AE94" s="86">
        <f t="shared" si="87"/>
        <v>0</v>
      </c>
      <c r="AF94" s="86">
        <f t="shared" si="76"/>
        <v>0</v>
      </c>
      <c r="AG94" s="86">
        <f t="shared" ref="AG94:AH94" si="88">SUM(AG95:AG99)</f>
        <v>0</v>
      </c>
      <c r="AH94" s="86">
        <f t="shared" si="88"/>
        <v>0</v>
      </c>
      <c r="AI94" s="86">
        <f t="shared" si="74"/>
        <v>0</v>
      </c>
      <c r="AJ94" s="91">
        <f t="shared" si="84"/>
        <v>0</v>
      </c>
      <c r="AK94" s="91">
        <f t="shared" si="84"/>
        <v>0</v>
      </c>
      <c r="AL94" s="91">
        <f t="shared" si="84"/>
        <v>0</v>
      </c>
      <c r="AM94" s="88">
        <f t="shared" si="67"/>
        <v>0</v>
      </c>
      <c r="AN94" s="88">
        <f t="shared" si="67"/>
        <v>0</v>
      </c>
      <c r="AO94" s="88">
        <f t="shared" si="67"/>
        <v>0</v>
      </c>
      <c r="AP94" s="192">
        <f t="shared" si="58"/>
        <v>0</v>
      </c>
      <c r="AQ94" s="192">
        <f t="shared" si="59"/>
        <v>0</v>
      </c>
    </row>
    <row r="95" spans="1:43">
      <c r="A95" s="13">
        <v>84</v>
      </c>
      <c r="B95" s="14" t="s">
        <v>185</v>
      </c>
      <c r="C95" s="84"/>
      <c r="D95" s="84"/>
      <c r="E95" s="82">
        <f t="shared" si="77"/>
        <v>0</v>
      </c>
      <c r="F95" s="84"/>
      <c r="G95" s="84"/>
      <c r="H95" s="82">
        <f t="shared" si="78"/>
        <v>0</v>
      </c>
      <c r="I95" s="84"/>
      <c r="J95" s="84"/>
      <c r="K95" s="82">
        <f t="shared" si="68"/>
        <v>0</v>
      </c>
      <c r="L95" s="84"/>
      <c r="M95" s="84">
        <v>0</v>
      </c>
      <c r="N95" s="82">
        <f t="shared" si="69"/>
        <v>0</v>
      </c>
      <c r="O95" s="84"/>
      <c r="P95" s="84"/>
      <c r="Q95" s="82">
        <f t="shared" si="70"/>
        <v>0</v>
      </c>
      <c r="R95" s="84"/>
      <c r="S95" s="84"/>
      <c r="T95" s="82">
        <f t="shared" si="71"/>
        <v>0</v>
      </c>
      <c r="U95" s="89">
        <f t="shared" si="50"/>
        <v>0</v>
      </c>
      <c r="V95" s="89">
        <f t="shared" si="50"/>
        <v>0</v>
      </c>
      <c r="W95" s="89">
        <f t="shared" si="50"/>
        <v>0</v>
      </c>
      <c r="X95" s="84"/>
      <c r="Y95" s="84"/>
      <c r="Z95" s="82">
        <f t="shared" si="72"/>
        <v>0</v>
      </c>
      <c r="AA95" s="89">
        <f t="shared" si="66"/>
        <v>0</v>
      </c>
      <c r="AB95" s="89">
        <f t="shared" si="66"/>
        <v>0</v>
      </c>
      <c r="AC95" s="87">
        <f t="shared" si="83"/>
        <v>0</v>
      </c>
      <c r="AD95" s="84"/>
      <c r="AE95" s="84"/>
      <c r="AF95" s="82">
        <f t="shared" si="76"/>
        <v>0</v>
      </c>
      <c r="AG95" s="84"/>
      <c r="AH95" s="84"/>
      <c r="AI95" s="82">
        <f t="shared" si="74"/>
        <v>0</v>
      </c>
      <c r="AJ95" s="90">
        <f t="shared" si="84"/>
        <v>0</v>
      </c>
      <c r="AK95" s="90">
        <f t="shared" si="84"/>
        <v>0</v>
      </c>
      <c r="AL95" s="90">
        <f t="shared" si="84"/>
        <v>0</v>
      </c>
      <c r="AM95" s="89">
        <f t="shared" si="67"/>
        <v>0</v>
      </c>
      <c r="AN95" s="89">
        <f t="shared" si="67"/>
        <v>0</v>
      </c>
      <c r="AO95" s="89">
        <f t="shared" si="67"/>
        <v>0</v>
      </c>
      <c r="AP95" s="192">
        <f t="shared" si="58"/>
        <v>0</v>
      </c>
      <c r="AQ95" s="192">
        <f t="shared" si="59"/>
        <v>0</v>
      </c>
    </row>
    <row r="96" spans="1:43">
      <c r="A96" s="13">
        <v>85</v>
      </c>
      <c r="B96" s="14" t="s">
        <v>186</v>
      </c>
      <c r="C96" s="84"/>
      <c r="D96" s="84"/>
      <c r="E96" s="82">
        <f t="shared" si="77"/>
        <v>0</v>
      </c>
      <c r="F96" s="84"/>
      <c r="G96" s="84"/>
      <c r="H96" s="82">
        <f t="shared" si="78"/>
        <v>0</v>
      </c>
      <c r="I96" s="84"/>
      <c r="J96" s="84"/>
      <c r="K96" s="82">
        <f t="shared" si="68"/>
        <v>0</v>
      </c>
      <c r="L96" s="84"/>
      <c r="M96" s="84"/>
      <c r="N96" s="82">
        <f t="shared" si="69"/>
        <v>0</v>
      </c>
      <c r="O96" s="84"/>
      <c r="P96" s="84"/>
      <c r="Q96" s="82">
        <f t="shared" si="70"/>
        <v>0</v>
      </c>
      <c r="R96" s="84"/>
      <c r="S96" s="84"/>
      <c r="T96" s="82">
        <f t="shared" si="71"/>
        <v>0</v>
      </c>
      <c r="U96" s="89">
        <f t="shared" si="50"/>
        <v>0</v>
      </c>
      <c r="V96" s="89">
        <f t="shared" si="50"/>
        <v>0</v>
      </c>
      <c r="W96" s="89">
        <f t="shared" si="50"/>
        <v>0</v>
      </c>
      <c r="X96" s="84"/>
      <c r="Y96" s="84"/>
      <c r="Z96" s="82">
        <f t="shared" si="72"/>
        <v>0</v>
      </c>
      <c r="AA96" s="89">
        <f t="shared" si="66"/>
        <v>0</v>
      </c>
      <c r="AB96" s="89">
        <f t="shared" si="66"/>
        <v>0</v>
      </c>
      <c r="AC96" s="87">
        <f t="shared" si="83"/>
        <v>0</v>
      </c>
      <c r="AD96" s="84"/>
      <c r="AE96" s="84"/>
      <c r="AF96" s="82">
        <f t="shared" si="76"/>
        <v>0</v>
      </c>
      <c r="AG96" s="84"/>
      <c r="AH96" s="84"/>
      <c r="AI96" s="82">
        <f t="shared" si="74"/>
        <v>0</v>
      </c>
      <c r="AJ96" s="90">
        <f t="shared" si="84"/>
        <v>0</v>
      </c>
      <c r="AK96" s="90">
        <f t="shared" si="84"/>
        <v>0</v>
      </c>
      <c r="AL96" s="90">
        <f t="shared" si="84"/>
        <v>0</v>
      </c>
      <c r="AM96" s="89">
        <f t="shared" si="67"/>
        <v>0</v>
      </c>
      <c r="AN96" s="89">
        <f t="shared" si="67"/>
        <v>0</v>
      </c>
      <c r="AO96" s="89">
        <f t="shared" si="67"/>
        <v>0</v>
      </c>
      <c r="AP96" s="192">
        <f t="shared" si="58"/>
        <v>0</v>
      </c>
      <c r="AQ96" s="192">
        <f t="shared" si="59"/>
        <v>0</v>
      </c>
    </row>
    <row r="97" spans="1:43">
      <c r="A97" s="13">
        <v>86</v>
      </c>
      <c r="B97" s="14" t="s">
        <v>187</v>
      </c>
      <c r="C97" s="84"/>
      <c r="D97" s="84"/>
      <c r="E97" s="82">
        <f t="shared" si="77"/>
        <v>0</v>
      </c>
      <c r="F97" s="84"/>
      <c r="G97" s="84"/>
      <c r="H97" s="82">
        <f t="shared" si="78"/>
        <v>0</v>
      </c>
      <c r="I97" s="84"/>
      <c r="J97" s="84"/>
      <c r="K97" s="82">
        <f t="shared" si="68"/>
        <v>0</v>
      </c>
      <c r="L97" s="84"/>
      <c r="M97" s="84"/>
      <c r="N97" s="82">
        <f t="shared" si="69"/>
        <v>0</v>
      </c>
      <c r="O97" s="84"/>
      <c r="P97" s="84"/>
      <c r="Q97" s="82">
        <f t="shared" si="70"/>
        <v>0</v>
      </c>
      <c r="R97" s="84"/>
      <c r="S97" s="84"/>
      <c r="T97" s="82">
        <f t="shared" si="71"/>
        <v>0</v>
      </c>
      <c r="U97" s="89">
        <f t="shared" si="50"/>
        <v>0</v>
      </c>
      <c r="V97" s="89">
        <f t="shared" si="50"/>
        <v>0</v>
      </c>
      <c r="W97" s="89">
        <f t="shared" si="50"/>
        <v>0</v>
      </c>
      <c r="X97" s="84"/>
      <c r="Y97" s="84"/>
      <c r="Z97" s="82">
        <f t="shared" si="72"/>
        <v>0</v>
      </c>
      <c r="AA97" s="89">
        <f t="shared" si="66"/>
        <v>0</v>
      </c>
      <c r="AB97" s="89">
        <f t="shared" si="66"/>
        <v>0</v>
      </c>
      <c r="AC97" s="87">
        <f t="shared" si="83"/>
        <v>0</v>
      </c>
      <c r="AD97" s="84"/>
      <c r="AE97" s="84"/>
      <c r="AF97" s="82">
        <f t="shared" si="76"/>
        <v>0</v>
      </c>
      <c r="AG97" s="84"/>
      <c r="AH97" s="84"/>
      <c r="AI97" s="82">
        <f t="shared" si="74"/>
        <v>0</v>
      </c>
      <c r="AJ97" s="90">
        <f t="shared" si="84"/>
        <v>0</v>
      </c>
      <c r="AK97" s="90">
        <f t="shared" si="84"/>
        <v>0</v>
      </c>
      <c r="AL97" s="90">
        <f t="shared" si="84"/>
        <v>0</v>
      </c>
      <c r="AM97" s="89">
        <f t="shared" si="67"/>
        <v>0</v>
      </c>
      <c r="AN97" s="89">
        <f t="shared" si="67"/>
        <v>0</v>
      </c>
      <c r="AO97" s="89">
        <f t="shared" si="67"/>
        <v>0</v>
      </c>
      <c r="AP97" s="192">
        <f t="shared" si="58"/>
        <v>0</v>
      </c>
      <c r="AQ97" s="192">
        <f t="shared" si="59"/>
        <v>0</v>
      </c>
    </row>
    <row r="98" spans="1:43">
      <c r="A98" s="13">
        <v>87</v>
      </c>
      <c r="B98" s="14" t="s">
        <v>188</v>
      </c>
      <c r="C98" s="84"/>
      <c r="D98" s="84"/>
      <c r="E98" s="82">
        <f t="shared" si="77"/>
        <v>0</v>
      </c>
      <c r="F98" s="84"/>
      <c r="G98" s="84"/>
      <c r="H98" s="82">
        <f t="shared" si="78"/>
        <v>0</v>
      </c>
      <c r="I98" s="84"/>
      <c r="J98" s="84"/>
      <c r="K98" s="82">
        <f t="shared" si="68"/>
        <v>0</v>
      </c>
      <c r="L98" s="84"/>
      <c r="M98" s="84"/>
      <c r="N98" s="82">
        <f t="shared" si="69"/>
        <v>0</v>
      </c>
      <c r="O98" s="84"/>
      <c r="P98" s="84"/>
      <c r="Q98" s="82">
        <f t="shared" si="70"/>
        <v>0</v>
      </c>
      <c r="R98" s="84"/>
      <c r="S98" s="84"/>
      <c r="T98" s="82">
        <f t="shared" si="71"/>
        <v>0</v>
      </c>
      <c r="U98" s="89">
        <f t="shared" si="50"/>
        <v>0</v>
      </c>
      <c r="V98" s="89">
        <f t="shared" si="50"/>
        <v>0</v>
      </c>
      <c r="W98" s="89">
        <f t="shared" si="50"/>
        <v>0</v>
      </c>
      <c r="X98" s="84"/>
      <c r="Y98" s="84"/>
      <c r="Z98" s="82">
        <f t="shared" si="72"/>
        <v>0</v>
      </c>
      <c r="AA98" s="89">
        <f t="shared" si="66"/>
        <v>0</v>
      </c>
      <c r="AB98" s="89">
        <f t="shared" si="66"/>
        <v>0</v>
      </c>
      <c r="AC98" s="87">
        <f t="shared" si="83"/>
        <v>0</v>
      </c>
      <c r="AD98" s="84"/>
      <c r="AE98" s="84"/>
      <c r="AF98" s="82">
        <f t="shared" si="76"/>
        <v>0</v>
      </c>
      <c r="AG98" s="84"/>
      <c r="AH98" s="84"/>
      <c r="AI98" s="82">
        <f t="shared" si="74"/>
        <v>0</v>
      </c>
      <c r="AJ98" s="90">
        <f t="shared" si="84"/>
        <v>0</v>
      </c>
      <c r="AK98" s="90">
        <f t="shared" si="84"/>
        <v>0</v>
      </c>
      <c r="AL98" s="90">
        <f t="shared" si="84"/>
        <v>0</v>
      </c>
      <c r="AM98" s="89">
        <f t="shared" si="67"/>
        <v>0</v>
      </c>
      <c r="AN98" s="89">
        <f t="shared" si="67"/>
        <v>0</v>
      </c>
      <c r="AO98" s="89">
        <f t="shared" si="67"/>
        <v>0</v>
      </c>
      <c r="AP98" s="192">
        <f t="shared" si="58"/>
        <v>0</v>
      </c>
      <c r="AQ98" s="192">
        <f t="shared" si="59"/>
        <v>0</v>
      </c>
    </row>
    <row r="99" spans="1:43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7"/>
        <v>0</v>
      </c>
      <c r="F99" s="86">
        <f>SUM(F100:F107)</f>
        <v>0</v>
      </c>
      <c r="G99" s="86">
        <f>SUM(G100:G107)</f>
        <v>0</v>
      </c>
      <c r="H99" s="86">
        <f t="shared" si="78"/>
        <v>0</v>
      </c>
      <c r="I99" s="86">
        <f>SUM(I100:I107)</f>
        <v>0</v>
      </c>
      <c r="J99" s="86">
        <f>SUM(J100:J107)</f>
        <v>0</v>
      </c>
      <c r="K99" s="86">
        <f t="shared" si="68"/>
        <v>0</v>
      </c>
      <c r="L99" s="86">
        <f>SUM(L100:L107)</f>
        <v>0</v>
      </c>
      <c r="M99" s="86">
        <f>SUM(M100:M107)</f>
        <v>0</v>
      </c>
      <c r="N99" s="86">
        <f t="shared" si="69"/>
        <v>0</v>
      </c>
      <c r="O99" s="86">
        <f>SUM(O100:O107)</f>
        <v>0</v>
      </c>
      <c r="P99" s="86">
        <f>SUM(P100:P107)</f>
        <v>0</v>
      </c>
      <c r="Q99" s="86">
        <f t="shared" si="70"/>
        <v>0</v>
      </c>
      <c r="R99" s="86">
        <f>SUM(R100:R107)</f>
        <v>0</v>
      </c>
      <c r="S99" s="86">
        <f>SUM(S100:S107)</f>
        <v>0</v>
      </c>
      <c r="T99" s="86">
        <f t="shared" si="71"/>
        <v>0</v>
      </c>
      <c r="U99" s="88">
        <f t="shared" si="50"/>
        <v>0</v>
      </c>
      <c r="V99" s="88">
        <f t="shared" si="50"/>
        <v>0</v>
      </c>
      <c r="W99" s="88">
        <f t="shared" si="50"/>
        <v>0</v>
      </c>
      <c r="X99" s="86">
        <f t="shared" ref="X99:Y99" si="89">SUM(X100:X107)</f>
        <v>0</v>
      </c>
      <c r="Y99" s="86">
        <f t="shared" si="89"/>
        <v>0</v>
      </c>
      <c r="Z99" s="86">
        <f t="shared" si="72"/>
        <v>0</v>
      </c>
      <c r="AA99" s="88">
        <f t="shared" si="66"/>
        <v>0</v>
      </c>
      <c r="AB99" s="88">
        <f t="shared" si="66"/>
        <v>0</v>
      </c>
      <c r="AC99" s="87">
        <f t="shared" si="83"/>
        <v>0</v>
      </c>
      <c r="AD99" s="86">
        <f t="shared" ref="AD99:AE99" si="90">SUM(AD100:AD107)</f>
        <v>0</v>
      </c>
      <c r="AE99" s="86">
        <f t="shared" si="90"/>
        <v>0</v>
      </c>
      <c r="AF99" s="86">
        <f t="shared" si="76"/>
        <v>0</v>
      </c>
      <c r="AG99" s="86">
        <f t="shared" ref="AG99:AH99" si="91">SUM(AG100:AG107)</f>
        <v>0</v>
      </c>
      <c r="AH99" s="86">
        <f t="shared" si="91"/>
        <v>0</v>
      </c>
      <c r="AI99" s="86">
        <f t="shared" si="74"/>
        <v>0</v>
      </c>
      <c r="AJ99" s="90">
        <f t="shared" si="84"/>
        <v>0</v>
      </c>
      <c r="AK99" s="90">
        <f t="shared" si="84"/>
        <v>0</v>
      </c>
      <c r="AL99" s="90">
        <f t="shared" si="84"/>
        <v>0</v>
      </c>
      <c r="AM99" s="88">
        <f t="shared" si="67"/>
        <v>0</v>
      </c>
      <c r="AN99" s="88">
        <f t="shared" si="67"/>
        <v>0</v>
      </c>
      <c r="AO99" s="88">
        <f t="shared" si="67"/>
        <v>0</v>
      </c>
      <c r="AP99" s="192">
        <f t="shared" si="58"/>
        <v>0</v>
      </c>
      <c r="AQ99" s="192">
        <f t="shared" si="59"/>
        <v>0</v>
      </c>
    </row>
    <row r="100" spans="1:43">
      <c r="A100" s="13">
        <v>89</v>
      </c>
      <c r="B100" s="14" t="s">
        <v>189</v>
      </c>
      <c r="C100" s="84"/>
      <c r="D100" s="84"/>
      <c r="E100" s="82">
        <f t="shared" si="77"/>
        <v>0</v>
      </c>
      <c r="F100" s="84"/>
      <c r="G100" s="84">
        <v>0</v>
      </c>
      <c r="H100" s="82">
        <f t="shared" si="78"/>
        <v>0</v>
      </c>
      <c r="I100" s="84"/>
      <c r="J100" s="84"/>
      <c r="K100" s="82">
        <f t="shared" si="68"/>
        <v>0</v>
      </c>
      <c r="L100" s="84"/>
      <c r="M100" s="84"/>
      <c r="N100" s="82">
        <f t="shared" si="69"/>
        <v>0</v>
      </c>
      <c r="O100" s="84"/>
      <c r="P100" s="84"/>
      <c r="Q100" s="82">
        <f t="shared" si="70"/>
        <v>0</v>
      </c>
      <c r="R100" s="84"/>
      <c r="S100" s="84"/>
      <c r="T100" s="82">
        <f t="shared" si="71"/>
        <v>0</v>
      </c>
      <c r="U100" s="89">
        <f t="shared" si="50"/>
        <v>0</v>
      </c>
      <c r="V100" s="89">
        <f t="shared" si="50"/>
        <v>0</v>
      </c>
      <c r="W100" s="89">
        <f t="shared" si="50"/>
        <v>0</v>
      </c>
      <c r="X100" s="84"/>
      <c r="Y100" s="84"/>
      <c r="Z100" s="82">
        <f t="shared" si="72"/>
        <v>0</v>
      </c>
      <c r="AA100" s="89">
        <f t="shared" si="66"/>
        <v>0</v>
      </c>
      <c r="AB100" s="89">
        <f t="shared" si="66"/>
        <v>0</v>
      </c>
      <c r="AC100" s="87">
        <f t="shared" si="83"/>
        <v>0</v>
      </c>
      <c r="AD100" s="84"/>
      <c r="AE100" s="84"/>
      <c r="AF100" s="82">
        <f t="shared" si="76"/>
        <v>0</v>
      </c>
      <c r="AG100" s="84"/>
      <c r="AH100" s="84"/>
      <c r="AI100" s="82">
        <f t="shared" si="74"/>
        <v>0</v>
      </c>
      <c r="AJ100" s="90">
        <f t="shared" si="84"/>
        <v>0</v>
      </c>
      <c r="AK100" s="90">
        <f t="shared" si="84"/>
        <v>0</v>
      </c>
      <c r="AL100" s="90">
        <f t="shared" si="84"/>
        <v>0</v>
      </c>
      <c r="AM100" s="89">
        <f t="shared" si="67"/>
        <v>0</v>
      </c>
      <c r="AN100" s="89">
        <f t="shared" si="67"/>
        <v>0</v>
      </c>
      <c r="AO100" s="89">
        <f t="shared" si="67"/>
        <v>0</v>
      </c>
      <c r="AP100" s="192">
        <f t="shared" si="58"/>
        <v>0</v>
      </c>
      <c r="AQ100" s="192">
        <f t="shared" si="59"/>
        <v>0</v>
      </c>
    </row>
    <row r="101" spans="1:43">
      <c r="A101" s="13">
        <v>90</v>
      </c>
      <c r="B101" s="14" t="s">
        <v>190</v>
      </c>
      <c r="C101" s="84"/>
      <c r="D101" s="84">
        <v>0</v>
      </c>
      <c r="E101" s="82">
        <f t="shared" si="77"/>
        <v>0</v>
      </c>
      <c r="F101" s="84"/>
      <c r="G101" s="84">
        <v>0</v>
      </c>
      <c r="H101" s="82">
        <f t="shared" si="78"/>
        <v>0</v>
      </c>
      <c r="I101" s="84"/>
      <c r="J101" s="84"/>
      <c r="K101" s="82">
        <f t="shared" si="68"/>
        <v>0</v>
      </c>
      <c r="L101" s="84"/>
      <c r="M101" s="84"/>
      <c r="N101" s="82">
        <f t="shared" si="69"/>
        <v>0</v>
      </c>
      <c r="O101" s="84"/>
      <c r="P101" s="84"/>
      <c r="Q101" s="82">
        <f t="shared" si="70"/>
        <v>0</v>
      </c>
      <c r="R101" s="84"/>
      <c r="S101" s="84"/>
      <c r="T101" s="82">
        <f t="shared" si="71"/>
        <v>0</v>
      </c>
      <c r="U101" s="89">
        <f t="shared" si="50"/>
        <v>0</v>
      </c>
      <c r="V101" s="89">
        <f t="shared" si="50"/>
        <v>0</v>
      </c>
      <c r="W101" s="89">
        <f t="shared" si="50"/>
        <v>0</v>
      </c>
      <c r="X101" s="84"/>
      <c r="Y101" s="84"/>
      <c r="Z101" s="82">
        <f t="shared" si="72"/>
        <v>0</v>
      </c>
      <c r="AA101" s="89">
        <f t="shared" si="66"/>
        <v>0</v>
      </c>
      <c r="AB101" s="89">
        <f t="shared" si="66"/>
        <v>0</v>
      </c>
      <c r="AC101" s="87">
        <f t="shared" si="83"/>
        <v>0</v>
      </c>
      <c r="AD101" s="84"/>
      <c r="AE101" s="84"/>
      <c r="AF101" s="82">
        <f t="shared" si="76"/>
        <v>0</v>
      </c>
      <c r="AG101" s="84"/>
      <c r="AH101" s="84"/>
      <c r="AI101" s="82">
        <f t="shared" si="74"/>
        <v>0</v>
      </c>
      <c r="AJ101" s="90">
        <f t="shared" si="84"/>
        <v>0</v>
      </c>
      <c r="AK101" s="90">
        <f t="shared" si="84"/>
        <v>0</v>
      </c>
      <c r="AL101" s="90">
        <f t="shared" si="84"/>
        <v>0</v>
      </c>
      <c r="AM101" s="89">
        <f t="shared" si="67"/>
        <v>0</v>
      </c>
      <c r="AN101" s="89">
        <f t="shared" si="67"/>
        <v>0</v>
      </c>
      <c r="AO101" s="89">
        <f t="shared" si="67"/>
        <v>0</v>
      </c>
      <c r="AP101" s="192">
        <f t="shared" si="58"/>
        <v>0</v>
      </c>
      <c r="AQ101" s="192">
        <f t="shared" si="59"/>
        <v>0</v>
      </c>
    </row>
    <row r="102" spans="1:43">
      <c r="A102" s="13">
        <v>91</v>
      </c>
      <c r="B102" s="14" t="s">
        <v>191</v>
      </c>
      <c r="C102" s="84"/>
      <c r="D102" s="84"/>
      <c r="E102" s="82">
        <f t="shared" si="77"/>
        <v>0</v>
      </c>
      <c r="F102" s="84"/>
      <c r="G102" s="84"/>
      <c r="H102" s="82">
        <f t="shared" si="78"/>
        <v>0</v>
      </c>
      <c r="I102" s="84"/>
      <c r="J102" s="82"/>
      <c r="K102" s="82">
        <f t="shared" si="68"/>
        <v>0</v>
      </c>
      <c r="L102" s="82"/>
      <c r="M102" s="82"/>
      <c r="N102" s="82">
        <f t="shared" si="69"/>
        <v>0</v>
      </c>
      <c r="O102" s="82"/>
      <c r="P102" s="82">
        <v>0</v>
      </c>
      <c r="Q102" s="82">
        <f t="shared" si="70"/>
        <v>0</v>
      </c>
      <c r="R102" s="82"/>
      <c r="S102" s="84"/>
      <c r="T102" s="82">
        <f t="shared" si="71"/>
        <v>0</v>
      </c>
      <c r="U102" s="89">
        <f t="shared" si="50"/>
        <v>0</v>
      </c>
      <c r="V102" s="89">
        <f>SUM(D102+G102+J102+M102+P102+S102)</f>
        <v>0</v>
      </c>
      <c r="W102" s="89">
        <f t="shared" si="50"/>
        <v>0</v>
      </c>
      <c r="X102" s="84"/>
      <c r="Y102" s="84"/>
      <c r="Z102" s="82">
        <f t="shared" si="72"/>
        <v>0</v>
      </c>
      <c r="AA102" s="89">
        <f t="shared" si="66"/>
        <v>0</v>
      </c>
      <c r="AB102" s="89">
        <f t="shared" si="66"/>
        <v>0</v>
      </c>
      <c r="AC102" s="87">
        <f t="shared" si="83"/>
        <v>0</v>
      </c>
      <c r="AD102" s="84"/>
      <c r="AE102" s="84"/>
      <c r="AF102" s="82">
        <f t="shared" si="76"/>
        <v>0</v>
      </c>
      <c r="AG102" s="84"/>
      <c r="AH102" s="84"/>
      <c r="AI102" s="82">
        <f t="shared" si="74"/>
        <v>0</v>
      </c>
      <c r="AJ102" s="90">
        <f t="shared" si="84"/>
        <v>0</v>
      </c>
      <c r="AK102" s="90">
        <f t="shared" si="84"/>
        <v>0</v>
      </c>
      <c r="AL102" s="90">
        <f t="shared" si="84"/>
        <v>0</v>
      </c>
      <c r="AM102" s="89">
        <f t="shared" si="67"/>
        <v>0</v>
      </c>
      <c r="AN102" s="89">
        <f t="shared" si="67"/>
        <v>0</v>
      </c>
      <c r="AO102" s="89">
        <f t="shared" si="67"/>
        <v>0</v>
      </c>
      <c r="AP102" s="192">
        <f t="shared" si="58"/>
        <v>0</v>
      </c>
      <c r="AQ102" s="192">
        <f t="shared" si="59"/>
        <v>0</v>
      </c>
    </row>
    <row r="103" spans="1:43">
      <c r="A103" s="13">
        <v>92</v>
      </c>
      <c r="B103" s="14" t="s">
        <v>192</v>
      </c>
      <c r="C103" s="84"/>
      <c r="D103" s="84">
        <v>0</v>
      </c>
      <c r="E103" s="82">
        <f t="shared" si="77"/>
        <v>0</v>
      </c>
      <c r="F103" s="84"/>
      <c r="G103" s="84"/>
      <c r="H103" s="82">
        <v>0</v>
      </c>
      <c r="I103" s="84"/>
      <c r="J103" s="84"/>
      <c r="K103" s="82">
        <f t="shared" si="68"/>
        <v>0</v>
      </c>
      <c r="L103" s="84"/>
      <c r="M103" s="84"/>
      <c r="N103" s="82">
        <f t="shared" si="69"/>
        <v>0</v>
      </c>
      <c r="O103" s="84"/>
      <c r="P103" s="84"/>
      <c r="Q103" s="82">
        <f t="shared" si="70"/>
        <v>0</v>
      </c>
      <c r="R103" s="84"/>
      <c r="S103" s="84"/>
      <c r="T103" s="82">
        <f t="shared" si="71"/>
        <v>0</v>
      </c>
      <c r="U103" s="89">
        <f t="shared" si="50"/>
        <v>0</v>
      </c>
      <c r="V103" s="89">
        <f t="shared" si="50"/>
        <v>0</v>
      </c>
      <c r="W103" s="89">
        <f t="shared" si="50"/>
        <v>0</v>
      </c>
      <c r="X103" s="84"/>
      <c r="Y103" s="84"/>
      <c r="Z103" s="82">
        <f t="shared" si="72"/>
        <v>0</v>
      </c>
      <c r="AA103" s="89">
        <f t="shared" si="66"/>
        <v>0</v>
      </c>
      <c r="AB103" s="89">
        <f t="shared" si="66"/>
        <v>0</v>
      </c>
      <c r="AC103" s="87">
        <f t="shared" si="83"/>
        <v>0</v>
      </c>
      <c r="AD103" s="84"/>
      <c r="AE103" s="84"/>
      <c r="AF103" s="82">
        <f t="shared" si="76"/>
        <v>0</v>
      </c>
      <c r="AG103" s="84"/>
      <c r="AH103" s="84"/>
      <c r="AI103" s="82">
        <f t="shared" si="74"/>
        <v>0</v>
      </c>
      <c r="AJ103" s="90">
        <f t="shared" si="84"/>
        <v>0</v>
      </c>
      <c r="AK103" s="90">
        <f t="shared" si="84"/>
        <v>0</v>
      </c>
      <c r="AL103" s="90">
        <f t="shared" si="84"/>
        <v>0</v>
      </c>
      <c r="AM103" s="89">
        <f t="shared" si="67"/>
        <v>0</v>
      </c>
      <c r="AN103" s="89">
        <f t="shared" si="67"/>
        <v>0</v>
      </c>
      <c r="AO103" s="89">
        <f t="shared" si="67"/>
        <v>0</v>
      </c>
      <c r="AP103" s="192">
        <f t="shared" si="58"/>
        <v>0</v>
      </c>
      <c r="AQ103" s="192">
        <f t="shared" si="59"/>
        <v>0</v>
      </c>
    </row>
    <row r="104" spans="1:43">
      <c r="A104" s="13">
        <v>93</v>
      </c>
      <c r="B104" s="14" t="s">
        <v>193</v>
      </c>
      <c r="C104" s="84"/>
      <c r="D104" s="84"/>
      <c r="E104" s="82">
        <f t="shared" si="77"/>
        <v>0</v>
      </c>
      <c r="F104" s="84"/>
      <c r="G104" s="84">
        <v>0</v>
      </c>
      <c r="H104" s="82">
        <f t="shared" si="78"/>
        <v>0</v>
      </c>
      <c r="I104" s="84"/>
      <c r="J104" s="84"/>
      <c r="K104" s="82">
        <f t="shared" si="68"/>
        <v>0</v>
      </c>
      <c r="L104" s="84"/>
      <c r="M104" s="84"/>
      <c r="N104" s="82">
        <f t="shared" si="69"/>
        <v>0</v>
      </c>
      <c r="O104" s="84"/>
      <c r="P104" s="84"/>
      <c r="Q104" s="82">
        <f t="shared" si="70"/>
        <v>0</v>
      </c>
      <c r="R104" s="84"/>
      <c r="S104" s="84"/>
      <c r="T104" s="82">
        <f t="shared" si="71"/>
        <v>0</v>
      </c>
      <c r="U104" s="89">
        <f t="shared" si="50"/>
        <v>0</v>
      </c>
      <c r="V104" s="89">
        <f>SUM(D104+G104+J104+M104+P104+S104)</f>
        <v>0</v>
      </c>
      <c r="W104" s="89">
        <f t="shared" si="50"/>
        <v>0</v>
      </c>
      <c r="X104" s="84"/>
      <c r="Y104" s="84"/>
      <c r="Z104" s="82">
        <f t="shared" si="72"/>
        <v>0</v>
      </c>
      <c r="AA104" s="89">
        <f t="shared" si="66"/>
        <v>0</v>
      </c>
      <c r="AB104" s="89">
        <f t="shared" si="66"/>
        <v>0</v>
      </c>
      <c r="AC104" s="87">
        <f t="shared" si="83"/>
        <v>0</v>
      </c>
      <c r="AD104" s="84"/>
      <c r="AE104" s="84"/>
      <c r="AF104" s="82">
        <f t="shared" si="76"/>
        <v>0</v>
      </c>
      <c r="AG104" s="84"/>
      <c r="AH104" s="84"/>
      <c r="AI104" s="82">
        <f t="shared" si="74"/>
        <v>0</v>
      </c>
      <c r="AJ104" s="90">
        <f t="shared" si="84"/>
        <v>0</v>
      </c>
      <c r="AK104" s="90">
        <f t="shared" si="84"/>
        <v>0</v>
      </c>
      <c r="AL104" s="90">
        <f t="shared" si="84"/>
        <v>0</v>
      </c>
      <c r="AM104" s="89">
        <f t="shared" si="67"/>
        <v>0</v>
      </c>
      <c r="AN104" s="89">
        <f t="shared" si="67"/>
        <v>0</v>
      </c>
      <c r="AO104" s="89">
        <f t="shared" si="67"/>
        <v>0</v>
      </c>
      <c r="AP104" s="192">
        <f t="shared" si="58"/>
        <v>0</v>
      </c>
      <c r="AQ104" s="192">
        <f t="shared" si="59"/>
        <v>0</v>
      </c>
    </row>
    <row r="105" spans="1:43">
      <c r="A105" s="13">
        <v>94</v>
      </c>
      <c r="B105" s="14" t="s">
        <v>194</v>
      </c>
      <c r="C105" s="84"/>
      <c r="D105" s="84"/>
      <c r="E105" s="82">
        <f t="shared" si="77"/>
        <v>0</v>
      </c>
      <c r="F105" s="84"/>
      <c r="G105" s="84">
        <v>0</v>
      </c>
      <c r="H105" s="82">
        <f t="shared" si="78"/>
        <v>0</v>
      </c>
      <c r="I105" s="84"/>
      <c r="J105" s="84"/>
      <c r="K105" s="82">
        <f t="shared" si="68"/>
        <v>0</v>
      </c>
      <c r="L105" s="84"/>
      <c r="M105" s="84"/>
      <c r="N105" s="82">
        <f t="shared" si="69"/>
        <v>0</v>
      </c>
      <c r="O105" s="84"/>
      <c r="P105" s="84"/>
      <c r="Q105" s="82">
        <f t="shared" si="70"/>
        <v>0</v>
      </c>
      <c r="R105" s="84"/>
      <c r="S105" s="84"/>
      <c r="T105" s="82">
        <f t="shared" si="71"/>
        <v>0</v>
      </c>
      <c r="U105" s="89">
        <f t="shared" si="50"/>
        <v>0</v>
      </c>
      <c r="V105" s="89">
        <f t="shared" si="50"/>
        <v>0</v>
      </c>
      <c r="W105" s="89">
        <f t="shared" si="50"/>
        <v>0</v>
      </c>
      <c r="X105" s="84"/>
      <c r="Y105" s="84"/>
      <c r="Z105" s="82">
        <f t="shared" si="72"/>
        <v>0</v>
      </c>
      <c r="AA105" s="89">
        <f t="shared" si="66"/>
        <v>0</v>
      </c>
      <c r="AB105" s="89">
        <f t="shared" si="66"/>
        <v>0</v>
      </c>
      <c r="AC105" s="87">
        <f t="shared" si="83"/>
        <v>0</v>
      </c>
      <c r="AD105" s="84"/>
      <c r="AE105" s="84"/>
      <c r="AF105" s="82">
        <f t="shared" si="76"/>
        <v>0</v>
      </c>
      <c r="AG105" s="84"/>
      <c r="AH105" s="84"/>
      <c r="AI105" s="82">
        <f t="shared" si="74"/>
        <v>0</v>
      </c>
      <c r="AJ105" s="90">
        <f t="shared" si="84"/>
        <v>0</v>
      </c>
      <c r="AK105" s="90">
        <f t="shared" si="84"/>
        <v>0</v>
      </c>
      <c r="AL105" s="90">
        <f t="shared" si="84"/>
        <v>0</v>
      </c>
      <c r="AM105" s="89">
        <f t="shared" si="67"/>
        <v>0</v>
      </c>
      <c r="AN105" s="89">
        <f t="shared" si="67"/>
        <v>0</v>
      </c>
      <c r="AO105" s="89">
        <f t="shared" si="67"/>
        <v>0</v>
      </c>
      <c r="AP105" s="192">
        <f t="shared" si="58"/>
        <v>0</v>
      </c>
      <c r="AQ105" s="192">
        <f t="shared" si="59"/>
        <v>0</v>
      </c>
    </row>
    <row r="106" spans="1:43">
      <c r="A106" s="13">
        <v>95</v>
      </c>
      <c r="B106" s="14" t="s">
        <v>195</v>
      </c>
      <c r="C106" s="84"/>
      <c r="D106" s="84"/>
      <c r="E106" s="82">
        <f t="shared" si="77"/>
        <v>0</v>
      </c>
      <c r="F106" s="84"/>
      <c r="G106" s="84">
        <v>0</v>
      </c>
      <c r="H106" s="82">
        <f t="shared" si="78"/>
        <v>0</v>
      </c>
      <c r="I106" s="84"/>
      <c r="J106" s="84"/>
      <c r="K106" s="82">
        <f t="shared" si="68"/>
        <v>0</v>
      </c>
      <c r="L106" s="84"/>
      <c r="M106" s="84"/>
      <c r="N106" s="82">
        <f t="shared" si="69"/>
        <v>0</v>
      </c>
      <c r="O106" s="84"/>
      <c r="P106" s="84"/>
      <c r="Q106" s="82">
        <f t="shared" si="70"/>
        <v>0</v>
      </c>
      <c r="R106" s="84"/>
      <c r="S106" s="84"/>
      <c r="T106" s="82">
        <f t="shared" si="71"/>
        <v>0</v>
      </c>
      <c r="U106" s="89">
        <f t="shared" si="50"/>
        <v>0</v>
      </c>
      <c r="V106" s="89">
        <f t="shared" si="50"/>
        <v>0</v>
      </c>
      <c r="W106" s="89">
        <f t="shared" si="50"/>
        <v>0</v>
      </c>
      <c r="X106" s="84"/>
      <c r="Y106" s="84"/>
      <c r="Z106" s="82">
        <f t="shared" si="72"/>
        <v>0</v>
      </c>
      <c r="AA106" s="89">
        <f t="shared" si="66"/>
        <v>0</v>
      </c>
      <c r="AB106" s="89">
        <f t="shared" si="66"/>
        <v>0</v>
      </c>
      <c r="AC106" s="87">
        <f t="shared" si="83"/>
        <v>0</v>
      </c>
      <c r="AD106" s="84"/>
      <c r="AE106" s="84"/>
      <c r="AF106" s="82">
        <f t="shared" si="76"/>
        <v>0</v>
      </c>
      <c r="AG106" s="84"/>
      <c r="AH106" s="84"/>
      <c r="AI106" s="82">
        <f t="shared" si="74"/>
        <v>0</v>
      </c>
      <c r="AJ106" s="90">
        <f t="shared" si="84"/>
        <v>0</v>
      </c>
      <c r="AK106" s="90">
        <f t="shared" si="84"/>
        <v>0</v>
      </c>
      <c r="AL106" s="90">
        <f t="shared" si="84"/>
        <v>0</v>
      </c>
      <c r="AM106" s="89">
        <f t="shared" si="67"/>
        <v>0</v>
      </c>
      <c r="AN106" s="89">
        <f t="shared" si="67"/>
        <v>0</v>
      </c>
      <c r="AO106" s="89">
        <f t="shared" si="67"/>
        <v>0</v>
      </c>
      <c r="AP106" s="192">
        <f t="shared" si="58"/>
        <v>0</v>
      </c>
      <c r="AQ106" s="192">
        <f t="shared" si="59"/>
        <v>0</v>
      </c>
    </row>
    <row r="107" spans="1:43">
      <c r="A107" s="13">
        <v>96</v>
      </c>
      <c r="B107" s="14" t="s">
        <v>196</v>
      </c>
      <c r="C107" s="84"/>
      <c r="D107" s="84"/>
      <c r="E107" s="82">
        <f t="shared" si="77"/>
        <v>0</v>
      </c>
      <c r="F107" s="84"/>
      <c r="G107" s="84">
        <v>0</v>
      </c>
      <c r="H107" s="82">
        <f t="shared" si="78"/>
        <v>0</v>
      </c>
      <c r="I107" s="84"/>
      <c r="J107" s="84"/>
      <c r="K107" s="82">
        <f t="shared" si="68"/>
        <v>0</v>
      </c>
      <c r="L107" s="84"/>
      <c r="M107" s="84"/>
      <c r="N107" s="82">
        <f t="shared" si="69"/>
        <v>0</v>
      </c>
      <c r="O107" s="84"/>
      <c r="P107" s="84"/>
      <c r="Q107" s="82">
        <f t="shared" si="70"/>
        <v>0</v>
      </c>
      <c r="R107" s="84"/>
      <c r="S107" s="84"/>
      <c r="T107" s="82">
        <f t="shared" si="71"/>
        <v>0</v>
      </c>
      <c r="U107" s="89">
        <f t="shared" si="50"/>
        <v>0</v>
      </c>
      <c r="V107" s="89">
        <f t="shared" si="50"/>
        <v>0</v>
      </c>
      <c r="W107" s="89">
        <f t="shared" si="50"/>
        <v>0</v>
      </c>
      <c r="X107" s="84"/>
      <c r="Y107" s="84"/>
      <c r="Z107" s="82">
        <f t="shared" si="72"/>
        <v>0</v>
      </c>
      <c r="AA107" s="89">
        <f t="shared" si="66"/>
        <v>0</v>
      </c>
      <c r="AB107" s="89">
        <f t="shared" si="66"/>
        <v>0</v>
      </c>
      <c r="AC107" s="84"/>
      <c r="AD107" s="84"/>
      <c r="AE107" s="84"/>
      <c r="AF107" s="82">
        <f t="shared" si="76"/>
        <v>0</v>
      </c>
      <c r="AG107" s="84"/>
      <c r="AH107" s="84"/>
      <c r="AI107" s="82">
        <f t="shared" si="74"/>
        <v>0</v>
      </c>
      <c r="AJ107" s="90">
        <f t="shared" si="84"/>
        <v>0</v>
      </c>
      <c r="AK107" s="90">
        <f t="shared" si="84"/>
        <v>0</v>
      </c>
      <c r="AL107" s="90">
        <f t="shared" si="84"/>
        <v>0</v>
      </c>
      <c r="AM107" s="89">
        <f t="shared" si="67"/>
        <v>0</v>
      </c>
      <c r="AN107" s="89">
        <f t="shared" si="67"/>
        <v>0</v>
      </c>
      <c r="AO107" s="89">
        <f t="shared" si="67"/>
        <v>0</v>
      </c>
      <c r="AP107" s="192">
        <f t="shared" si="58"/>
        <v>0</v>
      </c>
      <c r="AQ107" s="192">
        <f t="shared" si="59"/>
        <v>0</v>
      </c>
    </row>
    <row r="108" spans="1:43">
      <c r="AP108" s="192"/>
      <c r="AQ108" s="192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143"/>
  <sheetViews>
    <sheetView zoomScaleNormal="100" workbookViewId="0">
      <pane xSplit="2" ySplit="8" topLeftCell="AL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42" width="14.28515625" style="32" bestFit="1" customWidth="1"/>
    <col min="43" max="43" width="15.8554687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A3" s="358"/>
      <c r="B3" s="480" t="s">
        <v>286</v>
      </c>
      <c r="C3" s="480"/>
      <c r="D3" s="480"/>
      <c r="E3" s="480"/>
      <c r="F3" s="480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166"/>
      <c r="AB3" s="166"/>
      <c r="AC3" s="166"/>
      <c r="AD3" s="358"/>
      <c r="AE3" s="358"/>
      <c r="AF3" s="358"/>
      <c r="AG3" s="358"/>
      <c r="AH3" s="358"/>
      <c r="AI3" s="358"/>
      <c r="AJ3" s="358"/>
      <c r="AK3" s="358"/>
      <c r="AL3" s="358"/>
      <c r="AM3" s="166"/>
      <c r="AN3" s="166"/>
      <c r="AO3" s="166"/>
    </row>
    <row r="4" spans="1:43" ht="11.25">
      <c r="A4" s="358"/>
      <c r="B4" s="358" t="s">
        <v>312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166"/>
      <c r="AB4" s="166"/>
      <c r="AC4" s="166"/>
      <c r="AD4" s="358"/>
      <c r="AE4" s="358"/>
      <c r="AF4" s="358"/>
      <c r="AG4" s="358"/>
      <c r="AH4" s="358"/>
      <c r="AI4" s="358"/>
      <c r="AJ4" s="358"/>
      <c r="AK4" s="358"/>
      <c r="AL4" s="358"/>
      <c r="AM4" s="166"/>
      <c r="AN4" s="166"/>
      <c r="AO4" s="166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-410713597.23000002</v>
      </c>
    </row>
    <row r="5" spans="1:43" ht="11.25" customHeight="1">
      <c r="A5" s="481"/>
      <c r="B5" s="359" t="s">
        <v>80</v>
      </c>
      <c r="C5" s="482" t="s">
        <v>81</v>
      </c>
      <c r="D5" s="483"/>
      <c r="E5" s="483"/>
      <c r="F5" s="482" t="s">
        <v>82</v>
      </c>
      <c r="G5" s="483"/>
      <c r="H5" s="483"/>
      <c r="I5" s="482" t="s">
        <v>100</v>
      </c>
      <c r="J5" s="483"/>
      <c r="K5" s="483"/>
      <c r="L5" s="481" t="s">
        <v>105</v>
      </c>
      <c r="M5" s="481"/>
      <c r="N5" s="481"/>
      <c r="O5" s="481" t="s">
        <v>106</v>
      </c>
      <c r="P5" s="481"/>
      <c r="Q5" s="481"/>
      <c r="R5" s="482" t="s">
        <v>107</v>
      </c>
      <c r="S5" s="483"/>
      <c r="T5" s="484"/>
      <c r="U5" s="485" t="s">
        <v>121</v>
      </c>
      <c r="V5" s="486"/>
      <c r="W5" s="487"/>
      <c r="X5" s="482" t="s">
        <v>166</v>
      </c>
      <c r="Y5" s="483"/>
      <c r="Z5" s="484"/>
      <c r="AA5" s="488" t="s">
        <v>164</v>
      </c>
      <c r="AB5" s="488"/>
      <c r="AC5" s="488"/>
      <c r="AD5" s="482" t="s">
        <v>167</v>
      </c>
      <c r="AE5" s="483"/>
      <c r="AF5" s="484"/>
      <c r="AG5" s="482" t="s">
        <v>168</v>
      </c>
      <c r="AH5" s="483"/>
      <c r="AI5" s="484"/>
      <c r="AJ5" s="481" t="s">
        <v>165</v>
      </c>
      <c r="AK5" s="481"/>
      <c r="AL5" s="481"/>
      <c r="AM5" s="489" t="s">
        <v>3</v>
      </c>
      <c r="AN5" s="489"/>
      <c r="AO5" s="489"/>
    </row>
    <row r="6" spans="1:43" s="52" customFormat="1" ht="11.25">
      <c r="A6" s="481"/>
      <c r="B6" s="359" t="s">
        <v>79</v>
      </c>
      <c r="C6" s="359" t="s">
        <v>114</v>
      </c>
      <c r="D6" s="359" t="s">
        <v>115</v>
      </c>
      <c r="E6" s="359" t="s">
        <v>116</v>
      </c>
      <c r="F6" s="359" t="s">
        <v>114</v>
      </c>
      <c r="G6" s="359" t="s">
        <v>115</v>
      </c>
      <c r="H6" s="359" t="s">
        <v>116</v>
      </c>
      <c r="I6" s="359" t="s">
        <v>114</v>
      </c>
      <c r="J6" s="359" t="s">
        <v>115</v>
      </c>
      <c r="K6" s="359" t="s">
        <v>116</v>
      </c>
      <c r="L6" s="359" t="s">
        <v>114</v>
      </c>
      <c r="M6" s="359" t="s">
        <v>115</v>
      </c>
      <c r="N6" s="359" t="s">
        <v>116</v>
      </c>
      <c r="O6" s="359" t="s">
        <v>114</v>
      </c>
      <c r="P6" s="359" t="s">
        <v>115</v>
      </c>
      <c r="Q6" s="359" t="s">
        <v>116</v>
      </c>
      <c r="R6" s="359" t="s">
        <v>114</v>
      </c>
      <c r="S6" s="359" t="s">
        <v>115</v>
      </c>
      <c r="T6" s="359" t="s">
        <v>116</v>
      </c>
      <c r="U6" s="361" t="s">
        <v>114</v>
      </c>
      <c r="V6" s="361" t="s">
        <v>115</v>
      </c>
      <c r="W6" s="361" t="s">
        <v>116</v>
      </c>
      <c r="X6" s="359" t="s">
        <v>114</v>
      </c>
      <c r="Y6" s="359" t="s">
        <v>115</v>
      </c>
      <c r="Z6" s="359" t="s">
        <v>116</v>
      </c>
      <c r="AA6" s="360" t="s">
        <v>114</v>
      </c>
      <c r="AB6" s="360" t="s">
        <v>115</v>
      </c>
      <c r="AC6" s="360" t="s">
        <v>116</v>
      </c>
      <c r="AD6" s="359" t="s">
        <v>114</v>
      </c>
      <c r="AE6" s="359" t="s">
        <v>115</v>
      </c>
      <c r="AF6" s="359" t="s">
        <v>116</v>
      </c>
      <c r="AG6" s="359" t="s">
        <v>114</v>
      </c>
      <c r="AH6" s="359" t="s">
        <v>115</v>
      </c>
      <c r="AI6" s="359" t="s">
        <v>116</v>
      </c>
      <c r="AJ6" s="359" t="s">
        <v>114</v>
      </c>
      <c r="AK6" s="359" t="s">
        <v>115</v>
      </c>
      <c r="AL6" s="359" t="s">
        <v>116</v>
      </c>
      <c r="AM6" s="212" t="s">
        <v>114</v>
      </c>
      <c r="AN6" s="212" t="s">
        <v>115</v>
      </c>
      <c r="AO6" s="212" t="s">
        <v>116</v>
      </c>
    </row>
    <row r="7" spans="1:43" s="52" customFormat="1" ht="11.25">
      <c r="A7" s="490" t="s">
        <v>122</v>
      </c>
      <c r="B7" s="491"/>
      <c r="C7" s="213"/>
      <c r="D7" s="213">
        <f>SUM(C7+D79-D8)</f>
        <v>9502456.8199999928</v>
      </c>
      <c r="E7" s="323">
        <f>SUM(D7-C7)</f>
        <v>9502456.8199999928</v>
      </c>
      <c r="F7" s="362"/>
      <c r="G7" s="213">
        <f>SUM(F7+G79-G8)</f>
        <v>64755463.659999967</v>
      </c>
      <c r="H7" s="363">
        <f>SUM(G7-F7)</f>
        <v>64755463.659999967</v>
      </c>
      <c r="I7" s="213"/>
      <c r="J7" s="213">
        <f>SUM(I7+J79-J8)</f>
        <v>7649819.5</v>
      </c>
      <c r="K7" s="323">
        <f>SUM(J7-I7)</f>
        <v>7649819.5</v>
      </c>
      <c r="L7" s="213"/>
      <c r="M7" s="213">
        <f>SUM(L7+M79-M8)</f>
        <v>3857538.0500000007</v>
      </c>
      <c r="N7" s="323">
        <f>SUM(M7-L7)</f>
        <v>3857538.0500000007</v>
      </c>
      <c r="O7" s="213"/>
      <c r="P7" s="213">
        <f>SUM(O7+P79-P8)</f>
        <v>3327117.650000006</v>
      </c>
      <c r="Q7" s="323">
        <f>SUM(P7-O7)</f>
        <v>3327117.650000006</v>
      </c>
      <c r="R7" s="362"/>
      <c r="S7" s="213">
        <f>SUM(R7+S79-S8)</f>
        <v>1905477.5500000007</v>
      </c>
      <c r="T7" s="363">
        <f>SUM(S7-R7)</f>
        <v>1905477.5500000007</v>
      </c>
      <c r="U7" s="364">
        <f>SUM(C7+F7+I7+L7+O7+R7)</f>
        <v>0</v>
      </c>
      <c r="V7" s="364">
        <f t="shared" ref="V7:W22" si="1">SUM(D7+G7+J7+M7+P7+S7)</f>
        <v>90997873.229999959</v>
      </c>
      <c r="W7" s="364">
        <f t="shared" si="1"/>
        <v>90997873.229999959</v>
      </c>
      <c r="X7" s="213"/>
      <c r="Y7" s="213">
        <f>+X7+Y79-Y8</f>
        <v>66851172.279999971</v>
      </c>
      <c r="Z7" s="323">
        <v>0</v>
      </c>
      <c r="AA7" s="365">
        <f>SUM(X7)</f>
        <v>0</v>
      </c>
      <c r="AB7" s="365">
        <f>SUM(Y7)</f>
        <v>66851172.279999971</v>
      </c>
      <c r="AC7" s="365">
        <f t="shared" ref="AC7:AC11" si="2">SUM(Z7)</f>
        <v>0</v>
      </c>
      <c r="AD7" s="213"/>
      <c r="AE7" s="213">
        <f>SUM(AD7+AE79-AE8)</f>
        <v>10420561.479999989</v>
      </c>
      <c r="AF7" s="323">
        <v>0</v>
      </c>
      <c r="AG7" s="213"/>
      <c r="AH7" s="213">
        <f>SUM(AG7+AH79-AH8)</f>
        <v>24162183</v>
      </c>
      <c r="AI7" s="323">
        <v>0</v>
      </c>
      <c r="AJ7" s="365">
        <f t="shared" ref="AJ7:AL22" si="3">SUM(AD7+AG7)</f>
        <v>0</v>
      </c>
      <c r="AK7" s="365">
        <f t="shared" si="3"/>
        <v>34582744.479999989</v>
      </c>
      <c r="AL7" s="365">
        <f t="shared" si="3"/>
        <v>0</v>
      </c>
      <c r="AM7" s="365">
        <f>SUM(U7+AA7+AJ7)</f>
        <v>0</v>
      </c>
      <c r="AN7" s="365">
        <f t="shared" ref="AN7:AO22" si="4">SUM(V7+AB7+AK7)</f>
        <v>192431789.98999992</v>
      </c>
      <c r="AO7" s="365">
        <f t="shared" si="4"/>
        <v>90997873.229999959</v>
      </c>
    </row>
    <row r="8" spans="1:43" ht="11.25">
      <c r="A8" s="366">
        <v>1</v>
      </c>
      <c r="B8" s="355" t="s">
        <v>4</v>
      </c>
      <c r="C8" s="163">
        <f>SUM(C9+C75)</f>
        <v>133564200</v>
      </c>
      <c r="D8" s="163">
        <f t="shared" ref="D8:AH8" si="5">SUM(D9+D75)</f>
        <v>109566943.18000001</v>
      </c>
      <c r="E8" s="323">
        <f t="shared" ref="E8:E15" si="6">SUM(D8-C8)</f>
        <v>-23997256.819999993</v>
      </c>
      <c r="F8" s="163">
        <f t="shared" si="5"/>
        <v>817053600</v>
      </c>
      <c r="G8" s="163">
        <f t="shared" si="5"/>
        <v>704265236.34000003</v>
      </c>
      <c r="H8" s="323">
        <f t="shared" ref="H8:H15" si="7">SUM(G8-F8)</f>
        <v>-112788363.65999997</v>
      </c>
      <c r="I8" s="163">
        <f t="shared" si="5"/>
        <v>43579400</v>
      </c>
      <c r="J8" s="163">
        <f t="shared" si="5"/>
        <v>21983280.5</v>
      </c>
      <c r="K8" s="323">
        <f t="shared" ref="K8:K11" si="8">SUM(J8-I8)</f>
        <v>-21596119.5</v>
      </c>
      <c r="L8" s="163">
        <f t="shared" si="5"/>
        <v>26619000</v>
      </c>
      <c r="M8" s="163">
        <f t="shared" si="5"/>
        <v>21761461.949999999</v>
      </c>
      <c r="N8" s="323">
        <f t="shared" ref="N8:N15" si="9">SUM(M8-L8)</f>
        <v>-4857538.0500000007</v>
      </c>
      <c r="O8" s="163">
        <f t="shared" si="5"/>
        <v>91672200</v>
      </c>
      <c r="P8" s="163">
        <f t="shared" si="5"/>
        <v>84941382.349999994</v>
      </c>
      <c r="Q8" s="323">
        <f t="shared" ref="Q8:Q15" si="10">SUM(P8-O8)</f>
        <v>-6730817.650000006</v>
      </c>
      <c r="R8" s="163">
        <f t="shared" si="5"/>
        <v>32106600</v>
      </c>
      <c r="S8" s="163">
        <f t="shared" si="5"/>
        <v>28581722.449999999</v>
      </c>
      <c r="T8" s="323">
        <f t="shared" ref="T8:T15" si="11">SUM(S8-R8)</f>
        <v>-3524877.5500000007</v>
      </c>
      <c r="U8" s="121">
        <f t="shared" ref="U8:V74" si="12">SUM(C8+F8+I8+L8+O8+R8)</f>
        <v>1144595000</v>
      </c>
      <c r="V8" s="121">
        <f>SUM(D8+G8+J8+M8+P8+S8)</f>
        <v>971100026.7700001</v>
      </c>
      <c r="W8" s="121">
        <f t="shared" si="1"/>
        <v>-173494973.22999999</v>
      </c>
      <c r="X8" s="163">
        <f t="shared" si="5"/>
        <v>645520300</v>
      </c>
      <c r="Y8" s="163">
        <f t="shared" si="5"/>
        <v>439474576</v>
      </c>
      <c r="Z8" s="323">
        <f t="shared" ref="Z8:Z11" si="13">SUM(Y8-X8)</f>
        <v>-206045724</v>
      </c>
      <c r="AA8" s="121">
        <f t="shared" ref="AA8:AB11" si="14">SUM(X8)</f>
        <v>645520300</v>
      </c>
      <c r="AB8" s="121">
        <f t="shared" si="14"/>
        <v>439474576</v>
      </c>
      <c r="AC8" s="121">
        <f t="shared" si="2"/>
        <v>-206045724</v>
      </c>
      <c r="AD8" s="163">
        <f t="shared" si="5"/>
        <v>79560700</v>
      </c>
      <c r="AE8" s="163">
        <f t="shared" si="5"/>
        <v>70150000</v>
      </c>
      <c r="AF8" s="323">
        <f t="shared" ref="AF8:AF11" si="15">SUM(AE8-AD8)</f>
        <v>-9410700</v>
      </c>
      <c r="AG8" s="163">
        <f t="shared" si="5"/>
        <v>21762200</v>
      </c>
      <c r="AH8" s="163">
        <f t="shared" si="5"/>
        <v>0</v>
      </c>
      <c r="AI8" s="323">
        <f t="shared" ref="AI8:AI11" si="16">SUM(AH8-AG8)</f>
        <v>-21762200</v>
      </c>
      <c r="AJ8" s="121">
        <f t="shared" si="3"/>
        <v>101322900</v>
      </c>
      <c r="AK8" s="121">
        <f t="shared" si="3"/>
        <v>70150000</v>
      </c>
      <c r="AL8" s="121">
        <f t="shared" si="3"/>
        <v>-31172900</v>
      </c>
      <c r="AM8" s="367">
        <f t="shared" ref="AM8:AO74" si="17">SUM(U8+AA8+AJ8)</f>
        <v>1891438200</v>
      </c>
      <c r="AN8" s="121">
        <f t="shared" si="4"/>
        <v>1480724602.77</v>
      </c>
      <c r="AO8" s="121">
        <f t="shared" si="4"/>
        <v>-410713597.23000002</v>
      </c>
      <c r="AP8" s="192">
        <f>AM8-I8-L8-O8-R8</f>
        <v>1697461000</v>
      </c>
      <c r="AQ8" s="192">
        <f>AN8-J8-M8-P8-S8</f>
        <v>1323456755.52</v>
      </c>
    </row>
    <row r="9" spans="1:43" ht="11.25">
      <c r="A9" s="366">
        <v>2</v>
      </c>
      <c r="B9" s="355" t="s">
        <v>5</v>
      </c>
      <c r="C9" s="163">
        <f>SUM(C10+C63+C66)</f>
        <v>133564200</v>
      </c>
      <c r="D9" s="163">
        <f t="shared" ref="D9:AH9" si="18">SUM(D10+D63+D66)</f>
        <v>109566943.18000001</v>
      </c>
      <c r="E9" s="323">
        <f t="shared" si="6"/>
        <v>-23997256.819999993</v>
      </c>
      <c r="F9" s="163">
        <f t="shared" si="18"/>
        <v>817053600</v>
      </c>
      <c r="G9" s="163">
        <f t="shared" si="18"/>
        <v>704265236.34000003</v>
      </c>
      <c r="H9" s="323">
        <f t="shared" si="7"/>
        <v>-112788363.65999997</v>
      </c>
      <c r="I9" s="163">
        <f t="shared" si="18"/>
        <v>43579400</v>
      </c>
      <c r="J9" s="163">
        <f t="shared" si="18"/>
        <v>21983280.5</v>
      </c>
      <c r="K9" s="323">
        <f t="shared" si="8"/>
        <v>-21596119.5</v>
      </c>
      <c r="L9" s="163">
        <f t="shared" si="18"/>
        <v>26619000</v>
      </c>
      <c r="M9" s="163">
        <f t="shared" si="18"/>
        <v>21761461.949999999</v>
      </c>
      <c r="N9" s="323">
        <f t="shared" si="9"/>
        <v>-4857538.0500000007</v>
      </c>
      <c r="O9" s="163">
        <f t="shared" si="18"/>
        <v>91672200</v>
      </c>
      <c r="P9" s="163">
        <f t="shared" si="18"/>
        <v>84941382.349999994</v>
      </c>
      <c r="Q9" s="323">
        <f t="shared" si="10"/>
        <v>-6730817.650000006</v>
      </c>
      <c r="R9" s="163">
        <f t="shared" si="18"/>
        <v>32106600</v>
      </c>
      <c r="S9" s="163">
        <f t="shared" si="18"/>
        <v>28581722.449999999</v>
      </c>
      <c r="T9" s="323">
        <f t="shared" si="11"/>
        <v>-3524877.5500000007</v>
      </c>
      <c r="U9" s="121">
        <f t="shared" si="12"/>
        <v>1144595000</v>
      </c>
      <c r="V9" s="121">
        <f t="shared" si="12"/>
        <v>971100026.7700001</v>
      </c>
      <c r="W9" s="121">
        <f t="shared" si="1"/>
        <v>-173494973.22999999</v>
      </c>
      <c r="X9" s="163">
        <f t="shared" si="18"/>
        <v>645520300</v>
      </c>
      <c r="Y9" s="163">
        <f t="shared" si="18"/>
        <v>439474576</v>
      </c>
      <c r="Z9" s="323">
        <f t="shared" si="13"/>
        <v>-206045724</v>
      </c>
      <c r="AA9" s="121">
        <f t="shared" si="14"/>
        <v>645520300</v>
      </c>
      <c r="AB9" s="121">
        <f t="shared" si="14"/>
        <v>439474576</v>
      </c>
      <c r="AC9" s="121">
        <f t="shared" si="2"/>
        <v>-206045724</v>
      </c>
      <c r="AD9" s="163">
        <f t="shared" si="18"/>
        <v>79560700</v>
      </c>
      <c r="AE9" s="163">
        <f t="shared" si="18"/>
        <v>70150000</v>
      </c>
      <c r="AF9" s="323">
        <f t="shared" si="15"/>
        <v>-9410700</v>
      </c>
      <c r="AG9" s="163">
        <f t="shared" si="18"/>
        <v>21762200</v>
      </c>
      <c r="AH9" s="163">
        <f t="shared" si="18"/>
        <v>0</v>
      </c>
      <c r="AI9" s="323">
        <f t="shared" si="16"/>
        <v>-21762200</v>
      </c>
      <c r="AJ9" s="121">
        <f t="shared" si="3"/>
        <v>101322900</v>
      </c>
      <c r="AK9" s="121">
        <f t="shared" si="3"/>
        <v>70150000</v>
      </c>
      <c r="AL9" s="121">
        <f t="shared" si="3"/>
        <v>-31172900</v>
      </c>
      <c r="AM9" s="121">
        <f t="shared" si="17"/>
        <v>1891438200</v>
      </c>
      <c r="AN9" s="121">
        <f t="shared" si="4"/>
        <v>1480724602.77</v>
      </c>
      <c r="AO9" s="121">
        <f t="shared" si="4"/>
        <v>-410713597.23000002</v>
      </c>
      <c r="AP9" s="192">
        <f t="shared" ref="AP9:AP72" si="19">AM9-I9-L9-O9-R9</f>
        <v>1697461000</v>
      </c>
      <c r="AQ9" s="192">
        <f t="shared" ref="AQ9:AQ72" si="20">AN9-J9-M9-P9-S9</f>
        <v>1323456755.52</v>
      </c>
    </row>
    <row r="10" spans="1:43" ht="11.25">
      <c r="A10" s="366">
        <v>3</v>
      </c>
      <c r="B10" s="355" t="s">
        <v>6</v>
      </c>
      <c r="C10" s="163">
        <f>SUM(C11+C17+C23+C28+C35+C39+C44+C48+C58)</f>
        <v>132964200</v>
      </c>
      <c r="D10" s="163">
        <f t="shared" ref="D10:AH10" si="21">SUM(D11+D17+D23+D28+D35+D39+D44+D48+D58)</f>
        <v>109566943.18000001</v>
      </c>
      <c r="E10" s="323">
        <f t="shared" si="6"/>
        <v>-23397256.819999993</v>
      </c>
      <c r="F10" s="163">
        <f t="shared" si="21"/>
        <v>815253600</v>
      </c>
      <c r="G10" s="163">
        <f t="shared" si="21"/>
        <v>703465296.34000003</v>
      </c>
      <c r="H10" s="323">
        <f t="shared" si="7"/>
        <v>-111788303.65999997</v>
      </c>
      <c r="I10" s="163">
        <f t="shared" si="21"/>
        <v>43579400</v>
      </c>
      <c r="J10" s="163">
        <f t="shared" si="21"/>
        <v>21983280.5</v>
      </c>
      <c r="K10" s="323">
        <f t="shared" si="8"/>
        <v>-21596119.5</v>
      </c>
      <c r="L10" s="163">
        <f t="shared" si="21"/>
        <v>26619000</v>
      </c>
      <c r="M10" s="163">
        <f t="shared" si="21"/>
        <v>21761461.949999999</v>
      </c>
      <c r="N10" s="323">
        <f t="shared" si="9"/>
        <v>-4857538.0500000007</v>
      </c>
      <c r="O10" s="163">
        <f t="shared" si="21"/>
        <v>91672200</v>
      </c>
      <c r="P10" s="163">
        <f t="shared" si="21"/>
        <v>84941382.349999994</v>
      </c>
      <c r="Q10" s="323">
        <f t="shared" si="10"/>
        <v>-6730817.650000006</v>
      </c>
      <c r="R10" s="163">
        <f t="shared" si="21"/>
        <v>32106600</v>
      </c>
      <c r="S10" s="163">
        <f t="shared" si="21"/>
        <v>28581722.449999999</v>
      </c>
      <c r="T10" s="323">
        <f t="shared" si="11"/>
        <v>-3524877.5500000007</v>
      </c>
      <c r="U10" s="121">
        <f t="shared" si="12"/>
        <v>1142195000</v>
      </c>
      <c r="V10" s="121">
        <f t="shared" si="12"/>
        <v>970300086.7700001</v>
      </c>
      <c r="W10" s="121">
        <f t="shared" si="1"/>
        <v>-171894913.22999999</v>
      </c>
      <c r="X10" s="163">
        <f t="shared" si="21"/>
        <v>0</v>
      </c>
      <c r="Y10" s="163">
        <f t="shared" si="21"/>
        <v>0</v>
      </c>
      <c r="Z10" s="32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3">
        <f t="shared" si="21"/>
        <v>79560700</v>
      </c>
      <c r="AE10" s="163">
        <f t="shared" si="21"/>
        <v>70150000</v>
      </c>
      <c r="AF10" s="323">
        <f t="shared" si="15"/>
        <v>-9410700</v>
      </c>
      <c r="AG10" s="163">
        <f t="shared" si="21"/>
        <v>21762200</v>
      </c>
      <c r="AH10" s="163">
        <f t="shared" si="21"/>
        <v>0</v>
      </c>
      <c r="AI10" s="323">
        <f t="shared" si="16"/>
        <v>-21762200</v>
      </c>
      <c r="AJ10" s="121">
        <f t="shared" si="3"/>
        <v>101322900</v>
      </c>
      <c r="AK10" s="121">
        <f t="shared" si="3"/>
        <v>70150000</v>
      </c>
      <c r="AL10" s="121">
        <f t="shared" si="3"/>
        <v>-31172900</v>
      </c>
      <c r="AM10" s="121">
        <f t="shared" si="17"/>
        <v>1243517900</v>
      </c>
      <c r="AN10" s="121">
        <f t="shared" si="4"/>
        <v>1040450086.7700001</v>
      </c>
      <c r="AO10" s="121">
        <f t="shared" si="4"/>
        <v>-203067813.22999999</v>
      </c>
      <c r="AP10" s="192">
        <f t="shared" si="19"/>
        <v>1049540700</v>
      </c>
      <c r="AQ10" s="192">
        <f t="shared" si="20"/>
        <v>883182239.51999998</v>
      </c>
    </row>
    <row r="11" spans="1:43" ht="11.25">
      <c r="A11" s="366">
        <v>4</v>
      </c>
      <c r="B11" s="355" t="s">
        <v>7</v>
      </c>
      <c r="C11" s="163">
        <f t="shared" ref="C11:AH11" si="22">SUM(C12:C16)</f>
        <v>108270000</v>
      </c>
      <c r="D11" s="163">
        <f t="shared" si="22"/>
        <v>93667562</v>
      </c>
      <c r="E11" s="323">
        <f t="shared" si="6"/>
        <v>-14602438</v>
      </c>
      <c r="F11" s="163">
        <f t="shared" si="22"/>
        <v>600851000</v>
      </c>
      <c r="G11" s="163">
        <f t="shared" si="22"/>
        <v>557943180</v>
      </c>
      <c r="H11" s="323">
        <f t="shared" si="7"/>
        <v>-42907820</v>
      </c>
      <c r="I11" s="163">
        <f>SUM(I12:I16)</f>
        <v>0</v>
      </c>
      <c r="J11" s="163">
        <f t="shared" si="22"/>
        <v>0</v>
      </c>
      <c r="K11" s="323">
        <f t="shared" si="8"/>
        <v>0</v>
      </c>
      <c r="L11" s="163">
        <f t="shared" si="22"/>
        <v>0</v>
      </c>
      <c r="M11" s="163">
        <f t="shared" si="22"/>
        <v>0</v>
      </c>
      <c r="N11" s="323">
        <f t="shared" si="9"/>
        <v>0</v>
      </c>
      <c r="O11" s="163">
        <f t="shared" si="22"/>
        <v>0</v>
      </c>
      <c r="P11" s="163">
        <f t="shared" si="22"/>
        <v>0</v>
      </c>
      <c r="Q11" s="323">
        <f t="shared" si="10"/>
        <v>0</v>
      </c>
      <c r="R11" s="163">
        <f t="shared" si="22"/>
        <v>0</v>
      </c>
      <c r="S11" s="163">
        <f t="shared" si="22"/>
        <v>0</v>
      </c>
      <c r="T11" s="323">
        <f t="shared" si="11"/>
        <v>0</v>
      </c>
      <c r="U11" s="121">
        <f t="shared" si="12"/>
        <v>709121000</v>
      </c>
      <c r="V11" s="121">
        <f t="shared" si="12"/>
        <v>651610742</v>
      </c>
      <c r="W11" s="121">
        <f t="shared" si="1"/>
        <v>-57510258</v>
      </c>
      <c r="X11" s="163">
        <f t="shared" si="22"/>
        <v>0</v>
      </c>
      <c r="Y11" s="163">
        <f t="shared" si="22"/>
        <v>0</v>
      </c>
      <c r="Z11" s="32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3">
        <f t="shared" si="22"/>
        <v>0</v>
      </c>
      <c r="AE11" s="163">
        <f t="shared" si="22"/>
        <v>0</v>
      </c>
      <c r="AF11" s="323">
        <f t="shared" si="15"/>
        <v>0</v>
      </c>
      <c r="AG11" s="163">
        <f t="shared" si="22"/>
        <v>0</v>
      </c>
      <c r="AH11" s="163">
        <f t="shared" si="22"/>
        <v>0</v>
      </c>
      <c r="AI11" s="32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709121000</v>
      </c>
      <c r="AN11" s="121">
        <f t="shared" si="4"/>
        <v>651610742</v>
      </c>
      <c r="AO11" s="121">
        <f t="shared" si="4"/>
        <v>-57510258</v>
      </c>
      <c r="AP11" s="192">
        <f t="shared" si="19"/>
        <v>709121000</v>
      </c>
      <c r="AQ11" s="192">
        <f t="shared" si="20"/>
        <v>651610742</v>
      </c>
    </row>
    <row r="12" spans="1:43" ht="11.25">
      <c r="A12" s="368">
        <v>5</v>
      </c>
      <c r="B12" s="354" t="s">
        <v>8</v>
      </c>
      <c r="C12" s="384">
        <v>41694000</v>
      </c>
      <c r="D12" s="384">
        <v>41931980</v>
      </c>
      <c r="E12" s="323">
        <f t="shared" si="6"/>
        <v>237980</v>
      </c>
      <c r="F12" s="384">
        <v>269536200</v>
      </c>
      <c r="G12" s="384">
        <v>250763481</v>
      </c>
      <c r="H12" s="323">
        <f t="shared" si="7"/>
        <v>-18772719</v>
      </c>
      <c r="I12" s="319"/>
      <c r="J12" s="319"/>
      <c r="K12" s="323">
        <f>SUM(J12-I12)</f>
        <v>0</v>
      </c>
      <c r="L12" s="319"/>
      <c r="M12" s="319"/>
      <c r="N12" s="323">
        <f t="shared" si="9"/>
        <v>0</v>
      </c>
      <c r="O12" s="319"/>
      <c r="P12" s="319"/>
      <c r="Q12" s="323">
        <f t="shared" si="10"/>
        <v>0</v>
      </c>
      <c r="R12" s="319"/>
      <c r="S12" s="319"/>
      <c r="T12" s="323">
        <f t="shared" si="11"/>
        <v>0</v>
      </c>
      <c r="U12" s="325">
        <f>SUM(C12+F12+I12+L12+O12+R12)</f>
        <v>311230200</v>
      </c>
      <c r="V12" s="325">
        <f t="shared" si="12"/>
        <v>292695461</v>
      </c>
      <c r="W12" s="325">
        <f t="shared" si="1"/>
        <v>-18534739</v>
      </c>
      <c r="X12" s="319"/>
      <c r="Y12" s="319"/>
      <c r="Z12" s="109">
        <f t="shared" ref="Z12:Z77" si="23">Y12-X12</f>
        <v>0</v>
      </c>
      <c r="AA12" s="325">
        <f t="shared" ref="AA12:AC79" si="24">SUM(X12)</f>
        <v>0</v>
      </c>
      <c r="AB12" s="325">
        <f t="shared" si="24"/>
        <v>0</v>
      </c>
      <c r="AC12" s="325">
        <f t="shared" si="24"/>
        <v>0</v>
      </c>
      <c r="AD12" s="319"/>
      <c r="AE12" s="319"/>
      <c r="AF12" s="109">
        <f t="shared" ref="AF12:AF77" si="25">AE12-AD12</f>
        <v>0</v>
      </c>
      <c r="AG12" s="319"/>
      <c r="AH12" s="319"/>
      <c r="AI12" s="109">
        <f t="shared" ref="AI12:AI77" si="26">AH12-AG12</f>
        <v>0</v>
      </c>
      <c r="AJ12" s="325">
        <f t="shared" si="3"/>
        <v>0</v>
      </c>
      <c r="AK12" s="325">
        <f t="shared" si="3"/>
        <v>0</v>
      </c>
      <c r="AL12" s="325">
        <f t="shared" si="3"/>
        <v>0</v>
      </c>
      <c r="AM12" s="325">
        <f t="shared" si="17"/>
        <v>311230200</v>
      </c>
      <c r="AN12" s="325">
        <f t="shared" si="4"/>
        <v>292695461</v>
      </c>
      <c r="AO12" s="325">
        <f t="shared" si="4"/>
        <v>-18534739</v>
      </c>
      <c r="AP12" s="192">
        <f t="shared" si="19"/>
        <v>311230200</v>
      </c>
      <c r="AQ12" s="192">
        <f t="shared" si="20"/>
        <v>292695461</v>
      </c>
    </row>
    <row r="13" spans="1:43" ht="11.25">
      <c r="A13" s="368">
        <v>6</v>
      </c>
      <c r="B13" s="354" t="s">
        <v>10</v>
      </c>
      <c r="C13" s="384">
        <v>48472000</v>
      </c>
      <c r="D13" s="384">
        <v>42449633.200000003</v>
      </c>
      <c r="E13" s="323">
        <f t="shared" si="6"/>
        <v>-6022366.799999997</v>
      </c>
      <c r="F13" s="384">
        <v>266544700</v>
      </c>
      <c r="G13" s="384">
        <v>248106341</v>
      </c>
      <c r="H13" s="323">
        <f t="shared" si="7"/>
        <v>-18438359</v>
      </c>
      <c r="I13" s="319"/>
      <c r="J13" s="319"/>
      <c r="K13" s="323">
        <f>SUM(J13-I13)</f>
        <v>0</v>
      </c>
      <c r="L13" s="319"/>
      <c r="M13" s="319"/>
      <c r="N13" s="323">
        <f t="shared" si="9"/>
        <v>0</v>
      </c>
      <c r="O13" s="319"/>
      <c r="P13" s="319"/>
      <c r="Q13" s="323">
        <f t="shared" si="10"/>
        <v>0</v>
      </c>
      <c r="R13" s="319"/>
      <c r="S13" s="319"/>
      <c r="T13" s="323">
        <f t="shared" si="11"/>
        <v>0</v>
      </c>
      <c r="U13" s="325">
        <f>SUM(C13+F13+I13+L13+O13+R13)</f>
        <v>315016700</v>
      </c>
      <c r="V13" s="325">
        <f t="shared" si="12"/>
        <v>290555974.19999999</v>
      </c>
      <c r="W13" s="325">
        <f t="shared" si="1"/>
        <v>-24460725.799999997</v>
      </c>
      <c r="X13" s="319"/>
      <c r="Y13" s="319"/>
      <c r="Z13" s="109">
        <f t="shared" si="23"/>
        <v>0</v>
      </c>
      <c r="AA13" s="325">
        <f t="shared" si="24"/>
        <v>0</v>
      </c>
      <c r="AB13" s="325">
        <f t="shared" si="24"/>
        <v>0</v>
      </c>
      <c r="AC13" s="325">
        <f t="shared" si="24"/>
        <v>0</v>
      </c>
      <c r="AD13" s="319"/>
      <c r="AE13" s="319"/>
      <c r="AF13" s="109">
        <f t="shared" si="25"/>
        <v>0</v>
      </c>
      <c r="AG13" s="319"/>
      <c r="AH13" s="319"/>
      <c r="AI13" s="109">
        <f t="shared" si="26"/>
        <v>0</v>
      </c>
      <c r="AJ13" s="325">
        <f t="shared" si="3"/>
        <v>0</v>
      </c>
      <c r="AK13" s="325">
        <f t="shared" si="3"/>
        <v>0</v>
      </c>
      <c r="AL13" s="325">
        <f t="shared" si="3"/>
        <v>0</v>
      </c>
      <c r="AM13" s="325">
        <f t="shared" si="17"/>
        <v>315016700</v>
      </c>
      <c r="AN13" s="325">
        <f t="shared" si="4"/>
        <v>290555974.19999999</v>
      </c>
      <c r="AO13" s="325">
        <f t="shared" si="4"/>
        <v>-24460725.799999997</v>
      </c>
      <c r="AP13" s="192">
        <f t="shared" si="19"/>
        <v>315016700</v>
      </c>
      <c r="AQ13" s="192">
        <f t="shared" si="20"/>
        <v>290555974.19999999</v>
      </c>
    </row>
    <row r="14" spans="1:43" ht="11.25">
      <c r="A14" s="368">
        <v>7</v>
      </c>
      <c r="B14" s="354" t="s">
        <v>11</v>
      </c>
      <c r="C14" s="384">
        <v>5040000</v>
      </c>
      <c r="D14" s="384">
        <v>3417899.8</v>
      </c>
      <c r="E14" s="323">
        <f t="shared" si="6"/>
        <v>-1622100.2000000002</v>
      </c>
      <c r="F14" s="384">
        <v>41048400</v>
      </c>
      <c r="G14" s="384">
        <v>39089759</v>
      </c>
      <c r="H14" s="323">
        <f t="shared" si="7"/>
        <v>-1958641</v>
      </c>
      <c r="I14" s="319"/>
      <c r="J14" s="319"/>
      <c r="K14" s="323">
        <f t="shared" ref="K14:K15" si="27">SUM(J14-I14)</f>
        <v>0</v>
      </c>
      <c r="L14" s="319"/>
      <c r="M14" s="319"/>
      <c r="N14" s="323">
        <f t="shared" si="9"/>
        <v>0</v>
      </c>
      <c r="O14" s="319"/>
      <c r="P14" s="319"/>
      <c r="Q14" s="323">
        <f t="shared" si="10"/>
        <v>0</v>
      </c>
      <c r="R14" s="319"/>
      <c r="S14" s="319"/>
      <c r="T14" s="323">
        <f t="shared" si="11"/>
        <v>0</v>
      </c>
      <c r="U14" s="325">
        <f t="shared" si="12"/>
        <v>46088400</v>
      </c>
      <c r="V14" s="325">
        <f t="shared" si="12"/>
        <v>42507658.799999997</v>
      </c>
      <c r="W14" s="325">
        <f t="shared" si="1"/>
        <v>-3580741.2</v>
      </c>
      <c r="X14" s="319"/>
      <c r="Y14" s="319"/>
      <c r="Z14" s="109">
        <f t="shared" si="23"/>
        <v>0</v>
      </c>
      <c r="AA14" s="325">
        <f t="shared" si="24"/>
        <v>0</v>
      </c>
      <c r="AB14" s="325">
        <f t="shared" si="24"/>
        <v>0</v>
      </c>
      <c r="AC14" s="325">
        <f t="shared" si="24"/>
        <v>0</v>
      </c>
      <c r="AD14" s="319"/>
      <c r="AE14" s="319"/>
      <c r="AF14" s="109">
        <f t="shared" si="25"/>
        <v>0</v>
      </c>
      <c r="AG14" s="319"/>
      <c r="AH14" s="319"/>
      <c r="AI14" s="109">
        <f t="shared" si="26"/>
        <v>0</v>
      </c>
      <c r="AJ14" s="325">
        <f t="shared" si="3"/>
        <v>0</v>
      </c>
      <c r="AK14" s="325">
        <f t="shared" si="3"/>
        <v>0</v>
      </c>
      <c r="AL14" s="325">
        <f t="shared" si="3"/>
        <v>0</v>
      </c>
      <c r="AM14" s="325">
        <f t="shared" si="17"/>
        <v>46088400</v>
      </c>
      <c r="AN14" s="325">
        <f t="shared" si="4"/>
        <v>42507658.799999997</v>
      </c>
      <c r="AO14" s="325">
        <f t="shared" si="4"/>
        <v>-3580741.2</v>
      </c>
      <c r="AP14" s="192">
        <f t="shared" si="19"/>
        <v>46088400</v>
      </c>
      <c r="AQ14" s="192">
        <f t="shared" si="20"/>
        <v>42507658.799999997</v>
      </c>
    </row>
    <row r="15" spans="1:43" ht="11.25">
      <c r="A15" s="368">
        <v>8</v>
      </c>
      <c r="B15" s="354" t="s">
        <v>12</v>
      </c>
      <c r="C15" s="319">
        <v>13064000</v>
      </c>
      <c r="D15" s="319">
        <v>5868049</v>
      </c>
      <c r="E15" s="323">
        <f t="shared" si="6"/>
        <v>-7195951</v>
      </c>
      <c r="F15" s="319">
        <v>23721700</v>
      </c>
      <c r="G15" s="319">
        <v>19983599</v>
      </c>
      <c r="H15" s="323">
        <f t="shared" si="7"/>
        <v>-3738101</v>
      </c>
      <c r="I15" s="319"/>
      <c r="J15" s="319"/>
      <c r="K15" s="323">
        <f t="shared" si="27"/>
        <v>0</v>
      </c>
      <c r="L15" s="319"/>
      <c r="M15" s="319"/>
      <c r="N15" s="323">
        <f t="shared" si="9"/>
        <v>0</v>
      </c>
      <c r="O15" s="319"/>
      <c r="P15" s="319"/>
      <c r="Q15" s="323">
        <f t="shared" si="10"/>
        <v>0</v>
      </c>
      <c r="R15" s="319"/>
      <c r="S15" s="319"/>
      <c r="T15" s="323">
        <f t="shared" si="11"/>
        <v>0</v>
      </c>
      <c r="U15" s="325">
        <f t="shared" si="12"/>
        <v>36785700</v>
      </c>
      <c r="V15" s="325">
        <f t="shared" si="12"/>
        <v>25851648</v>
      </c>
      <c r="W15" s="325">
        <f t="shared" si="1"/>
        <v>-10934052</v>
      </c>
      <c r="X15" s="319"/>
      <c r="Y15" s="319"/>
      <c r="Z15" s="109">
        <f t="shared" si="23"/>
        <v>0</v>
      </c>
      <c r="AA15" s="325">
        <f t="shared" si="24"/>
        <v>0</v>
      </c>
      <c r="AB15" s="325">
        <f t="shared" si="24"/>
        <v>0</v>
      </c>
      <c r="AC15" s="325">
        <f t="shared" si="24"/>
        <v>0</v>
      </c>
      <c r="AD15" s="319"/>
      <c r="AE15" s="319"/>
      <c r="AF15" s="109">
        <f t="shared" si="25"/>
        <v>0</v>
      </c>
      <c r="AG15" s="319"/>
      <c r="AH15" s="319"/>
      <c r="AI15" s="109">
        <f t="shared" si="26"/>
        <v>0</v>
      </c>
      <c r="AJ15" s="325">
        <f t="shared" si="3"/>
        <v>0</v>
      </c>
      <c r="AK15" s="325">
        <f t="shared" si="3"/>
        <v>0</v>
      </c>
      <c r="AL15" s="325">
        <f t="shared" si="3"/>
        <v>0</v>
      </c>
      <c r="AM15" s="325">
        <f t="shared" si="17"/>
        <v>36785700</v>
      </c>
      <c r="AN15" s="325">
        <f t="shared" si="4"/>
        <v>25851648</v>
      </c>
      <c r="AO15" s="325">
        <f t="shared" si="4"/>
        <v>-10934052</v>
      </c>
      <c r="AP15" s="192">
        <f t="shared" si="19"/>
        <v>36785700</v>
      </c>
      <c r="AQ15" s="192">
        <f t="shared" si="20"/>
        <v>25851648</v>
      </c>
    </row>
    <row r="16" spans="1:43" ht="11.25">
      <c r="A16" s="368">
        <v>9</v>
      </c>
      <c r="B16" s="354" t="s">
        <v>9</v>
      </c>
      <c r="C16" s="319"/>
      <c r="D16" s="319"/>
      <c r="E16" s="109">
        <f t="shared" ref="E16:E79" si="28">D16-C16</f>
        <v>0</v>
      </c>
      <c r="F16" s="319"/>
      <c r="G16" s="319"/>
      <c r="H16" s="109">
        <f t="shared" ref="H16:H79" si="29">G16-F16</f>
        <v>0</v>
      </c>
      <c r="I16" s="319"/>
      <c r="J16" s="319"/>
      <c r="K16" s="109">
        <f t="shared" ref="K16:K79" si="30">J16-I16</f>
        <v>0</v>
      </c>
      <c r="L16" s="319"/>
      <c r="M16" s="319"/>
      <c r="N16" s="109">
        <f t="shared" ref="N16:N79" si="31">M16-L16</f>
        <v>0</v>
      </c>
      <c r="O16" s="319"/>
      <c r="P16" s="319"/>
      <c r="Q16" s="109">
        <f t="shared" ref="Q16:Q79" si="32">P16-O16</f>
        <v>0</v>
      </c>
      <c r="R16" s="319"/>
      <c r="S16" s="319"/>
      <c r="T16" s="109">
        <f t="shared" ref="T16:T79" si="33">S16-R16</f>
        <v>0</v>
      </c>
      <c r="U16" s="325">
        <f t="shared" si="12"/>
        <v>0</v>
      </c>
      <c r="V16" s="325">
        <f t="shared" si="12"/>
        <v>0</v>
      </c>
      <c r="W16" s="325">
        <f t="shared" si="1"/>
        <v>0</v>
      </c>
      <c r="X16" s="319"/>
      <c r="Y16" s="319"/>
      <c r="Z16" s="109">
        <f t="shared" si="23"/>
        <v>0</v>
      </c>
      <c r="AA16" s="325">
        <f t="shared" si="24"/>
        <v>0</v>
      </c>
      <c r="AB16" s="325">
        <f t="shared" si="24"/>
        <v>0</v>
      </c>
      <c r="AC16" s="325">
        <f t="shared" si="24"/>
        <v>0</v>
      </c>
      <c r="AD16" s="319"/>
      <c r="AE16" s="319"/>
      <c r="AF16" s="109">
        <f t="shared" si="25"/>
        <v>0</v>
      </c>
      <c r="AG16" s="319"/>
      <c r="AH16" s="319"/>
      <c r="AI16" s="109">
        <f t="shared" si="26"/>
        <v>0</v>
      </c>
      <c r="AJ16" s="325">
        <f t="shared" si="3"/>
        <v>0</v>
      </c>
      <c r="AK16" s="325">
        <f t="shared" si="3"/>
        <v>0</v>
      </c>
      <c r="AL16" s="325">
        <f t="shared" si="3"/>
        <v>0</v>
      </c>
      <c r="AM16" s="325">
        <f t="shared" si="17"/>
        <v>0</v>
      </c>
      <c r="AN16" s="325">
        <f t="shared" si="4"/>
        <v>0</v>
      </c>
      <c r="AO16" s="325">
        <f t="shared" si="4"/>
        <v>0</v>
      </c>
      <c r="AP16" s="192">
        <f t="shared" si="19"/>
        <v>0</v>
      </c>
      <c r="AQ16" s="192">
        <f t="shared" si="20"/>
        <v>0</v>
      </c>
    </row>
    <row r="17" spans="1:43" ht="11.25">
      <c r="A17" s="366">
        <v>10</v>
      </c>
      <c r="B17" s="355" t="s">
        <v>16</v>
      </c>
      <c r="C17" s="163">
        <f>SUM(C18:C22)</f>
        <v>13534000</v>
      </c>
      <c r="D17" s="163">
        <f>SUM(D18:D22)</f>
        <v>11801481.180000002</v>
      </c>
      <c r="E17" s="163">
        <f t="shared" si="28"/>
        <v>-1732518.8199999984</v>
      </c>
      <c r="F17" s="163">
        <f>SUM(F18:F22)</f>
        <v>75106300</v>
      </c>
      <c r="G17" s="163">
        <f>SUM(G18:G22)</f>
        <v>69784932.980000004</v>
      </c>
      <c r="H17" s="163">
        <f t="shared" si="29"/>
        <v>-5321367.0199999958</v>
      </c>
      <c r="I17" s="163">
        <f t="shared" ref="I17:S17" si="34">SUM(I18:I22)</f>
        <v>0</v>
      </c>
      <c r="J17" s="163">
        <f t="shared" si="34"/>
        <v>0</v>
      </c>
      <c r="K17" s="163">
        <f t="shared" si="30"/>
        <v>0</v>
      </c>
      <c r="L17" s="163">
        <f t="shared" si="34"/>
        <v>0</v>
      </c>
      <c r="M17" s="163">
        <f t="shared" si="34"/>
        <v>0</v>
      </c>
      <c r="N17" s="163">
        <f t="shared" si="31"/>
        <v>0</v>
      </c>
      <c r="O17" s="163">
        <f t="shared" si="34"/>
        <v>0</v>
      </c>
      <c r="P17" s="163">
        <f t="shared" si="34"/>
        <v>0</v>
      </c>
      <c r="Q17" s="163">
        <f t="shared" si="32"/>
        <v>0</v>
      </c>
      <c r="R17" s="163">
        <f t="shared" si="34"/>
        <v>0</v>
      </c>
      <c r="S17" s="163">
        <f t="shared" si="34"/>
        <v>0</v>
      </c>
      <c r="T17" s="163">
        <f t="shared" si="33"/>
        <v>0</v>
      </c>
      <c r="U17" s="121">
        <f t="shared" si="12"/>
        <v>88640300</v>
      </c>
      <c r="V17" s="121">
        <f t="shared" si="12"/>
        <v>81586414.160000011</v>
      </c>
      <c r="W17" s="121">
        <f t="shared" si="1"/>
        <v>-7053885.8399999943</v>
      </c>
      <c r="X17" s="163">
        <f t="shared" ref="X17:Y17" si="35">SUM(X18:X22)</f>
        <v>0</v>
      </c>
      <c r="Y17" s="163">
        <f t="shared" si="35"/>
        <v>0</v>
      </c>
      <c r="Z17" s="163">
        <f t="shared" si="23"/>
        <v>0</v>
      </c>
      <c r="AA17" s="121">
        <f t="shared" si="24"/>
        <v>0</v>
      </c>
      <c r="AB17" s="121">
        <f t="shared" si="24"/>
        <v>0</v>
      </c>
      <c r="AC17" s="121">
        <f t="shared" si="24"/>
        <v>0</v>
      </c>
      <c r="AD17" s="163">
        <f t="shared" ref="AD17:AE17" si="36">SUM(AD18:AD22)</f>
        <v>0</v>
      </c>
      <c r="AE17" s="163">
        <f t="shared" si="36"/>
        <v>0</v>
      </c>
      <c r="AF17" s="163">
        <f t="shared" si="25"/>
        <v>0</v>
      </c>
      <c r="AG17" s="163">
        <f t="shared" ref="AG17:AH17" si="37">SUM(AG18:AG22)</f>
        <v>0</v>
      </c>
      <c r="AH17" s="163">
        <f t="shared" si="37"/>
        <v>0</v>
      </c>
      <c r="AI17" s="163">
        <f t="shared" si="26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88640300</v>
      </c>
      <c r="AN17" s="121">
        <f t="shared" si="4"/>
        <v>81586414.160000011</v>
      </c>
      <c r="AO17" s="121">
        <f t="shared" si="4"/>
        <v>-7053885.8399999943</v>
      </c>
      <c r="AP17" s="192">
        <f t="shared" si="19"/>
        <v>88640300</v>
      </c>
      <c r="AQ17" s="192">
        <f t="shared" si="20"/>
        <v>81586414.160000011</v>
      </c>
    </row>
    <row r="18" spans="1:43" ht="12.75">
      <c r="A18" s="368">
        <v>11</v>
      </c>
      <c r="B18" s="354" t="s">
        <v>13</v>
      </c>
      <c r="C18" s="384">
        <v>9202800</v>
      </c>
      <c r="D18" s="384">
        <v>8151748.54</v>
      </c>
      <c r="E18" s="323">
        <f t="shared" ref="E18:E22" si="38">SUM(D18-C18)</f>
        <v>-1051051.46</v>
      </c>
      <c r="F18" s="426">
        <v>51029100</v>
      </c>
      <c r="G18" s="426">
        <v>47344122.170000002</v>
      </c>
      <c r="H18" s="323">
        <f t="shared" ref="H18:H22" si="39">SUM(G18-F18)</f>
        <v>-3684977.8299999982</v>
      </c>
      <c r="I18" s="319"/>
      <c r="J18" s="319"/>
      <c r="K18" s="323">
        <f t="shared" ref="K18:K22" si="40">SUM(J18-I18)</f>
        <v>0</v>
      </c>
      <c r="L18" s="319"/>
      <c r="M18" s="319"/>
      <c r="N18" s="323">
        <f t="shared" ref="N18:N22" si="41">SUM(M18-L18)</f>
        <v>0</v>
      </c>
      <c r="O18" s="319"/>
      <c r="P18" s="319"/>
      <c r="Q18" s="323">
        <f t="shared" ref="Q18:Q22" si="42">SUM(P18-O18)</f>
        <v>0</v>
      </c>
      <c r="R18" s="319"/>
      <c r="S18" s="319"/>
      <c r="T18" s="323">
        <f t="shared" ref="T18:T22" si="43">SUM(S18-R18)</f>
        <v>0</v>
      </c>
      <c r="U18" s="325">
        <f t="shared" si="12"/>
        <v>60231900</v>
      </c>
      <c r="V18" s="325">
        <f t="shared" si="12"/>
        <v>55495870.710000001</v>
      </c>
      <c r="W18" s="325">
        <f t="shared" si="1"/>
        <v>-4736029.2899999982</v>
      </c>
      <c r="X18" s="319"/>
      <c r="Y18" s="319"/>
      <c r="Z18" s="109">
        <f t="shared" si="23"/>
        <v>0</v>
      </c>
      <c r="AA18" s="325">
        <f t="shared" si="24"/>
        <v>0</v>
      </c>
      <c r="AB18" s="325">
        <f t="shared" si="24"/>
        <v>0</v>
      </c>
      <c r="AC18" s="325">
        <f t="shared" si="24"/>
        <v>0</v>
      </c>
      <c r="AD18" s="319"/>
      <c r="AE18" s="319"/>
      <c r="AF18" s="109">
        <f t="shared" si="25"/>
        <v>0</v>
      </c>
      <c r="AG18" s="319"/>
      <c r="AH18" s="319"/>
      <c r="AI18" s="109">
        <f t="shared" si="26"/>
        <v>0</v>
      </c>
      <c r="AJ18" s="325">
        <f t="shared" si="3"/>
        <v>0</v>
      </c>
      <c r="AK18" s="325">
        <f t="shared" si="3"/>
        <v>0</v>
      </c>
      <c r="AL18" s="325">
        <f t="shared" si="3"/>
        <v>0</v>
      </c>
      <c r="AM18" s="325">
        <f t="shared" si="17"/>
        <v>60231900</v>
      </c>
      <c r="AN18" s="325">
        <f t="shared" si="4"/>
        <v>55495870.710000001</v>
      </c>
      <c r="AO18" s="325">
        <f t="shared" si="4"/>
        <v>-4736029.2899999982</v>
      </c>
      <c r="AP18" s="192">
        <f t="shared" si="19"/>
        <v>60231900</v>
      </c>
      <c r="AQ18" s="192">
        <f t="shared" si="20"/>
        <v>55495870.710000001</v>
      </c>
    </row>
    <row r="19" spans="1:43" ht="12.75">
      <c r="A19" s="368">
        <v>12</v>
      </c>
      <c r="B19" s="354" t="s">
        <v>14</v>
      </c>
      <c r="C19" s="384">
        <v>1082600</v>
      </c>
      <c r="D19" s="384">
        <v>881555.12</v>
      </c>
      <c r="E19" s="323">
        <f t="shared" si="38"/>
        <v>-201044.88</v>
      </c>
      <c r="F19" s="426">
        <v>6019200</v>
      </c>
      <c r="G19" s="426">
        <v>5554914.1200000001</v>
      </c>
      <c r="H19" s="323">
        <f t="shared" si="39"/>
        <v>-464285.87999999989</v>
      </c>
      <c r="I19" s="319"/>
      <c r="J19" s="319"/>
      <c r="K19" s="323">
        <f t="shared" si="40"/>
        <v>0</v>
      </c>
      <c r="L19" s="319"/>
      <c r="M19" s="319"/>
      <c r="N19" s="323">
        <f t="shared" si="41"/>
        <v>0</v>
      </c>
      <c r="O19" s="319"/>
      <c r="P19" s="319"/>
      <c r="Q19" s="323">
        <f t="shared" si="42"/>
        <v>0</v>
      </c>
      <c r="R19" s="319"/>
      <c r="S19" s="319"/>
      <c r="T19" s="323">
        <f t="shared" si="43"/>
        <v>0</v>
      </c>
      <c r="U19" s="325">
        <f t="shared" si="12"/>
        <v>7101800</v>
      </c>
      <c r="V19" s="325">
        <f t="shared" si="12"/>
        <v>6436469.2400000002</v>
      </c>
      <c r="W19" s="325">
        <f t="shared" si="1"/>
        <v>-665330.75999999989</v>
      </c>
      <c r="X19" s="319"/>
      <c r="Y19" s="319"/>
      <c r="Z19" s="109">
        <f t="shared" si="23"/>
        <v>0</v>
      </c>
      <c r="AA19" s="325">
        <f t="shared" si="24"/>
        <v>0</v>
      </c>
      <c r="AB19" s="325">
        <f t="shared" si="24"/>
        <v>0</v>
      </c>
      <c r="AC19" s="325">
        <f t="shared" si="24"/>
        <v>0</v>
      </c>
      <c r="AD19" s="319"/>
      <c r="AE19" s="319"/>
      <c r="AF19" s="109">
        <f t="shared" si="25"/>
        <v>0</v>
      </c>
      <c r="AG19" s="319"/>
      <c r="AH19" s="319"/>
      <c r="AI19" s="109">
        <f t="shared" si="26"/>
        <v>0</v>
      </c>
      <c r="AJ19" s="325">
        <f t="shared" si="3"/>
        <v>0</v>
      </c>
      <c r="AK19" s="325">
        <f t="shared" si="3"/>
        <v>0</v>
      </c>
      <c r="AL19" s="325">
        <f t="shared" si="3"/>
        <v>0</v>
      </c>
      <c r="AM19" s="325">
        <f t="shared" si="17"/>
        <v>7101800</v>
      </c>
      <c r="AN19" s="325">
        <f t="shared" si="4"/>
        <v>6436469.2400000002</v>
      </c>
      <c r="AO19" s="325">
        <f t="shared" si="4"/>
        <v>-665330.75999999989</v>
      </c>
      <c r="AP19" s="192">
        <f t="shared" si="19"/>
        <v>7101800</v>
      </c>
      <c r="AQ19" s="192">
        <f t="shared" si="20"/>
        <v>6436469.2400000002</v>
      </c>
    </row>
    <row r="20" spans="1:43" ht="12.75">
      <c r="A20" s="368">
        <v>13</v>
      </c>
      <c r="B20" s="354" t="s">
        <v>15</v>
      </c>
      <c r="C20" s="384">
        <v>541600</v>
      </c>
      <c r="D20" s="384">
        <v>433706.14</v>
      </c>
      <c r="E20" s="323">
        <f t="shared" si="38"/>
        <v>-107893.85999999999</v>
      </c>
      <c r="F20" s="426">
        <v>3009600</v>
      </c>
      <c r="G20" s="426">
        <v>2870448.29</v>
      </c>
      <c r="H20" s="323">
        <f t="shared" si="39"/>
        <v>-139151.70999999996</v>
      </c>
      <c r="I20" s="319"/>
      <c r="J20" s="319"/>
      <c r="K20" s="323">
        <f t="shared" si="40"/>
        <v>0</v>
      </c>
      <c r="L20" s="319"/>
      <c r="M20" s="319"/>
      <c r="N20" s="323">
        <f t="shared" si="41"/>
        <v>0</v>
      </c>
      <c r="O20" s="319"/>
      <c r="P20" s="319"/>
      <c r="Q20" s="323">
        <f t="shared" si="42"/>
        <v>0</v>
      </c>
      <c r="R20" s="319"/>
      <c r="S20" s="319"/>
      <c r="T20" s="323">
        <f t="shared" si="43"/>
        <v>0</v>
      </c>
      <c r="U20" s="325">
        <f t="shared" si="12"/>
        <v>3551200</v>
      </c>
      <c r="V20" s="325">
        <f t="shared" si="12"/>
        <v>3304154.43</v>
      </c>
      <c r="W20" s="325">
        <f t="shared" si="1"/>
        <v>-247045.56999999995</v>
      </c>
      <c r="X20" s="319"/>
      <c r="Y20" s="319"/>
      <c r="Z20" s="109">
        <f t="shared" si="23"/>
        <v>0</v>
      </c>
      <c r="AA20" s="325">
        <f t="shared" si="24"/>
        <v>0</v>
      </c>
      <c r="AB20" s="325">
        <f t="shared" si="24"/>
        <v>0</v>
      </c>
      <c r="AC20" s="325">
        <f t="shared" si="24"/>
        <v>0</v>
      </c>
      <c r="AD20" s="319"/>
      <c r="AE20" s="319"/>
      <c r="AF20" s="109">
        <f t="shared" si="25"/>
        <v>0</v>
      </c>
      <c r="AG20" s="319"/>
      <c r="AH20" s="319"/>
      <c r="AI20" s="109">
        <f t="shared" si="26"/>
        <v>0</v>
      </c>
      <c r="AJ20" s="325">
        <f t="shared" si="3"/>
        <v>0</v>
      </c>
      <c r="AK20" s="325">
        <f t="shared" si="3"/>
        <v>0</v>
      </c>
      <c r="AL20" s="325">
        <f t="shared" si="3"/>
        <v>0</v>
      </c>
      <c r="AM20" s="325">
        <f t="shared" si="17"/>
        <v>3551200</v>
      </c>
      <c r="AN20" s="325">
        <f t="shared" si="4"/>
        <v>3304154.43</v>
      </c>
      <c r="AO20" s="325">
        <f t="shared" si="4"/>
        <v>-247045.56999999995</v>
      </c>
      <c r="AP20" s="192">
        <f t="shared" si="19"/>
        <v>3551200</v>
      </c>
      <c r="AQ20" s="192">
        <f t="shared" si="20"/>
        <v>3304154.43</v>
      </c>
    </row>
    <row r="21" spans="1:43" ht="12.75">
      <c r="A21" s="368">
        <v>14</v>
      </c>
      <c r="B21" s="354" t="s">
        <v>17</v>
      </c>
      <c r="C21" s="384">
        <v>541600</v>
      </c>
      <c r="D21" s="384">
        <v>430061.14</v>
      </c>
      <c r="E21" s="323">
        <f t="shared" si="38"/>
        <v>-111538.85999999999</v>
      </c>
      <c r="F21" s="426">
        <v>3009600</v>
      </c>
      <c r="G21" s="426">
        <v>2765590.56</v>
      </c>
      <c r="H21" s="323">
        <f t="shared" si="39"/>
        <v>-244009.43999999994</v>
      </c>
      <c r="I21" s="319"/>
      <c r="J21" s="319"/>
      <c r="K21" s="323">
        <f t="shared" si="40"/>
        <v>0</v>
      </c>
      <c r="L21" s="319"/>
      <c r="M21" s="319"/>
      <c r="N21" s="323">
        <f t="shared" si="41"/>
        <v>0</v>
      </c>
      <c r="O21" s="319"/>
      <c r="P21" s="319"/>
      <c r="Q21" s="323">
        <f t="shared" si="42"/>
        <v>0</v>
      </c>
      <c r="R21" s="319"/>
      <c r="S21" s="319"/>
      <c r="T21" s="323">
        <f t="shared" si="43"/>
        <v>0</v>
      </c>
      <c r="U21" s="325">
        <f t="shared" si="12"/>
        <v>3551200</v>
      </c>
      <c r="V21" s="325">
        <f t="shared" si="12"/>
        <v>3195651.7</v>
      </c>
      <c r="W21" s="325">
        <f t="shared" si="1"/>
        <v>-355548.29999999993</v>
      </c>
      <c r="X21" s="319"/>
      <c r="Y21" s="319"/>
      <c r="Z21" s="109">
        <f t="shared" si="23"/>
        <v>0</v>
      </c>
      <c r="AA21" s="325">
        <f t="shared" si="24"/>
        <v>0</v>
      </c>
      <c r="AB21" s="325">
        <f t="shared" si="24"/>
        <v>0</v>
      </c>
      <c r="AC21" s="325">
        <f t="shared" si="24"/>
        <v>0</v>
      </c>
      <c r="AD21" s="319"/>
      <c r="AE21" s="319"/>
      <c r="AF21" s="109">
        <f t="shared" si="25"/>
        <v>0</v>
      </c>
      <c r="AG21" s="319"/>
      <c r="AH21" s="319"/>
      <c r="AI21" s="109">
        <f t="shared" si="26"/>
        <v>0</v>
      </c>
      <c r="AJ21" s="325">
        <f t="shared" si="3"/>
        <v>0</v>
      </c>
      <c r="AK21" s="325">
        <f t="shared" si="3"/>
        <v>0</v>
      </c>
      <c r="AL21" s="325">
        <f t="shared" si="3"/>
        <v>0</v>
      </c>
      <c r="AM21" s="325">
        <f t="shared" si="17"/>
        <v>3551200</v>
      </c>
      <c r="AN21" s="325">
        <f t="shared" si="4"/>
        <v>3195651.7</v>
      </c>
      <c r="AO21" s="325">
        <f t="shared" si="4"/>
        <v>-355548.29999999993</v>
      </c>
      <c r="AP21" s="192">
        <f t="shared" si="19"/>
        <v>3551200</v>
      </c>
      <c r="AQ21" s="192">
        <f t="shared" si="20"/>
        <v>3195651.7</v>
      </c>
    </row>
    <row r="22" spans="1:43" ht="12.75">
      <c r="A22" s="368">
        <v>15</v>
      </c>
      <c r="B22" s="354" t="s">
        <v>18</v>
      </c>
      <c r="C22" s="384">
        <v>2165400</v>
      </c>
      <c r="D22" s="384">
        <v>1904410.24</v>
      </c>
      <c r="E22" s="323">
        <f t="shared" si="38"/>
        <v>-260989.76</v>
      </c>
      <c r="F22" s="426">
        <v>12038800</v>
      </c>
      <c r="G22" s="426">
        <v>11249857.84</v>
      </c>
      <c r="H22" s="323">
        <f t="shared" si="39"/>
        <v>-788942.16000000015</v>
      </c>
      <c r="I22" s="319"/>
      <c r="J22" s="319"/>
      <c r="K22" s="323">
        <f t="shared" si="40"/>
        <v>0</v>
      </c>
      <c r="L22" s="319"/>
      <c r="M22" s="319"/>
      <c r="N22" s="323">
        <f t="shared" si="41"/>
        <v>0</v>
      </c>
      <c r="O22" s="319"/>
      <c r="P22" s="319"/>
      <c r="Q22" s="323">
        <f t="shared" si="42"/>
        <v>0</v>
      </c>
      <c r="R22" s="319"/>
      <c r="S22" s="319"/>
      <c r="T22" s="323">
        <f t="shared" si="43"/>
        <v>0</v>
      </c>
      <c r="U22" s="325">
        <f t="shared" si="12"/>
        <v>14204200</v>
      </c>
      <c r="V22" s="325">
        <f t="shared" si="12"/>
        <v>13154268.08</v>
      </c>
      <c r="W22" s="325">
        <f t="shared" si="1"/>
        <v>-1049931.9200000002</v>
      </c>
      <c r="X22" s="319"/>
      <c r="Y22" s="319"/>
      <c r="Z22" s="109">
        <f t="shared" si="23"/>
        <v>0</v>
      </c>
      <c r="AA22" s="325">
        <f t="shared" si="24"/>
        <v>0</v>
      </c>
      <c r="AB22" s="325">
        <f t="shared" si="24"/>
        <v>0</v>
      </c>
      <c r="AC22" s="325">
        <f t="shared" si="24"/>
        <v>0</v>
      </c>
      <c r="AD22" s="319"/>
      <c r="AE22" s="319"/>
      <c r="AF22" s="109">
        <f t="shared" si="25"/>
        <v>0</v>
      </c>
      <c r="AG22" s="319"/>
      <c r="AH22" s="319"/>
      <c r="AI22" s="109">
        <f t="shared" si="26"/>
        <v>0</v>
      </c>
      <c r="AJ22" s="325">
        <f t="shared" si="3"/>
        <v>0</v>
      </c>
      <c r="AK22" s="325">
        <f t="shared" si="3"/>
        <v>0</v>
      </c>
      <c r="AL22" s="325">
        <f t="shared" si="3"/>
        <v>0</v>
      </c>
      <c r="AM22" s="325">
        <f t="shared" si="17"/>
        <v>14204200</v>
      </c>
      <c r="AN22" s="325">
        <f t="shared" si="4"/>
        <v>13154268.08</v>
      </c>
      <c r="AO22" s="325">
        <f t="shared" si="4"/>
        <v>-1049931.9200000002</v>
      </c>
      <c r="AP22" s="192">
        <f t="shared" si="19"/>
        <v>14204200</v>
      </c>
      <c r="AQ22" s="192">
        <f t="shared" si="20"/>
        <v>13154268.08</v>
      </c>
    </row>
    <row r="23" spans="1:43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163">
        <f t="shared" si="28"/>
        <v>0</v>
      </c>
      <c r="F23" s="163">
        <f>SUM(F24:F27)</f>
        <v>37798700</v>
      </c>
      <c r="G23" s="163">
        <f>SUM(G24:G27)</f>
        <v>27485555.359999999</v>
      </c>
      <c r="H23" s="163">
        <f t="shared" si="29"/>
        <v>-10313144.640000001</v>
      </c>
      <c r="I23" s="163">
        <f t="shared" ref="I23:S23" si="44">SUM(I24:I27)</f>
        <v>41579400</v>
      </c>
      <c r="J23" s="163">
        <f t="shared" si="44"/>
        <v>21004780.5</v>
      </c>
      <c r="K23" s="163">
        <f t="shared" si="30"/>
        <v>-20574619.5</v>
      </c>
      <c r="L23" s="163">
        <f t="shared" si="44"/>
        <v>23619000</v>
      </c>
      <c r="M23" s="163">
        <f t="shared" si="44"/>
        <v>20498461.949999999</v>
      </c>
      <c r="N23" s="163">
        <f t="shared" si="31"/>
        <v>-3120538.0500000007</v>
      </c>
      <c r="O23" s="163">
        <f t="shared" si="44"/>
        <v>88672200</v>
      </c>
      <c r="P23" s="163">
        <f t="shared" si="44"/>
        <v>83595642.349999994</v>
      </c>
      <c r="Q23" s="163">
        <f t="shared" si="32"/>
        <v>-5076557.650000006</v>
      </c>
      <c r="R23" s="163">
        <f t="shared" si="44"/>
        <v>29106600</v>
      </c>
      <c r="S23" s="163">
        <f t="shared" si="44"/>
        <v>28581722.449999999</v>
      </c>
      <c r="T23" s="163">
        <f t="shared" si="33"/>
        <v>-524877.55000000075</v>
      </c>
      <c r="U23" s="121">
        <f t="shared" si="12"/>
        <v>220775900</v>
      </c>
      <c r="V23" s="121">
        <f>SUM(D23+G23+J23+M23+P23+S23)</f>
        <v>181166162.60999998</v>
      </c>
      <c r="W23" s="121">
        <f t="shared" ref="W23:W90" si="45">SUM(E23+H23+K23+N23+Q23+T23)</f>
        <v>-39609737.390000001</v>
      </c>
      <c r="X23" s="163">
        <f t="shared" ref="X23:Y23" si="46">SUM(X24:X27)</f>
        <v>0</v>
      </c>
      <c r="Y23" s="163">
        <f t="shared" si="46"/>
        <v>0</v>
      </c>
      <c r="Z23" s="163">
        <f t="shared" si="23"/>
        <v>0</v>
      </c>
      <c r="AA23" s="121">
        <f t="shared" si="24"/>
        <v>0</v>
      </c>
      <c r="AB23" s="121">
        <f t="shared" si="24"/>
        <v>0</v>
      </c>
      <c r="AC23" s="121">
        <f t="shared" si="24"/>
        <v>0</v>
      </c>
      <c r="AD23" s="163">
        <f t="shared" ref="AD23:AE23" si="47">SUM(AD24:AD27)</f>
        <v>0</v>
      </c>
      <c r="AE23" s="163">
        <f t="shared" si="47"/>
        <v>0</v>
      </c>
      <c r="AF23" s="163">
        <f t="shared" si="25"/>
        <v>0</v>
      </c>
      <c r="AG23" s="163">
        <f t="shared" ref="AG23:AH23" si="48">SUM(AG24:AG27)</f>
        <v>0</v>
      </c>
      <c r="AH23" s="163">
        <f t="shared" si="48"/>
        <v>0</v>
      </c>
      <c r="AI23" s="163">
        <f t="shared" si="26"/>
        <v>0</v>
      </c>
      <c r="AJ23" s="121">
        <f t="shared" ref="AJ23:AL90" si="49">SUM(AD23+AG23)</f>
        <v>0</v>
      </c>
      <c r="AK23" s="121">
        <f t="shared" si="49"/>
        <v>0</v>
      </c>
      <c r="AL23" s="121">
        <f t="shared" si="49"/>
        <v>0</v>
      </c>
      <c r="AM23" s="121">
        <f t="shared" si="17"/>
        <v>220775900</v>
      </c>
      <c r="AN23" s="121">
        <f t="shared" si="17"/>
        <v>181166162.60999998</v>
      </c>
      <c r="AO23" s="121">
        <f t="shared" si="17"/>
        <v>-39609737.390000001</v>
      </c>
      <c r="AP23" s="192">
        <f t="shared" si="19"/>
        <v>37798700</v>
      </c>
      <c r="AQ23" s="192">
        <f t="shared" si="20"/>
        <v>27485555.360000003</v>
      </c>
    </row>
    <row r="24" spans="1:43" ht="11.25">
      <c r="A24" s="368">
        <v>17</v>
      </c>
      <c r="B24" s="369" t="s">
        <v>19</v>
      </c>
      <c r="C24" s="319"/>
      <c r="D24" s="319"/>
      <c r="E24" s="323">
        <f t="shared" ref="E24:E27" si="50">SUM(D24-C24)</f>
        <v>0</v>
      </c>
      <c r="F24" s="384">
        <v>10664000</v>
      </c>
      <c r="G24" s="384">
        <v>12828735.359999999</v>
      </c>
      <c r="H24" s="323">
        <f t="shared" ref="H24:H27" si="51">SUM(G24-F24)</f>
        <v>2164735.3599999994</v>
      </c>
      <c r="I24" s="384">
        <v>2975000</v>
      </c>
      <c r="J24" s="384">
        <v>2490240.5</v>
      </c>
      <c r="K24" s="323">
        <f t="shared" ref="K24:K27" si="52">SUM(J24-I24)</f>
        <v>-484759.5</v>
      </c>
      <c r="L24" s="384">
        <v>5400000</v>
      </c>
      <c r="M24" s="384">
        <v>3036841.95</v>
      </c>
      <c r="N24" s="323">
        <f t="shared" ref="N24:N27" si="53">SUM(M24-L24)</f>
        <v>-2363158.0499999998</v>
      </c>
      <c r="O24" s="384">
        <v>9565800</v>
      </c>
      <c r="P24" s="384">
        <v>5463522.3499999996</v>
      </c>
      <c r="Q24" s="323">
        <f t="shared" ref="Q24:Q27" si="54">SUM(P24-O24)</f>
        <v>-4102277.6500000004</v>
      </c>
      <c r="R24" s="384">
        <v>5005000</v>
      </c>
      <c r="S24" s="384">
        <v>4334089.75</v>
      </c>
      <c r="T24" s="323">
        <f t="shared" ref="T24:T27" si="55">SUM(S24-R24)</f>
        <v>-670910.25</v>
      </c>
      <c r="U24" s="325">
        <f t="shared" si="12"/>
        <v>33609800</v>
      </c>
      <c r="V24" s="325">
        <f t="shared" si="12"/>
        <v>28153429.909999996</v>
      </c>
      <c r="W24" s="325">
        <f t="shared" si="45"/>
        <v>-5456370.0900000008</v>
      </c>
      <c r="X24" s="319"/>
      <c r="Y24" s="319"/>
      <c r="Z24" s="109">
        <f t="shared" si="23"/>
        <v>0</v>
      </c>
      <c r="AA24" s="325">
        <f t="shared" si="24"/>
        <v>0</v>
      </c>
      <c r="AB24" s="325">
        <f t="shared" si="24"/>
        <v>0</v>
      </c>
      <c r="AC24" s="325">
        <f t="shared" si="24"/>
        <v>0</v>
      </c>
      <c r="AD24" s="319"/>
      <c r="AE24" s="319"/>
      <c r="AF24" s="109">
        <f t="shared" si="25"/>
        <v>0</v>
      </c>
      <c r="AG24" s="319"/>
      <c r="AH24" s="319"/>
      <c r="AI24" s="109">
        <f t="shared" si="26"/>
        <v>0</v>
      </c>
      <c r="AJ24" s="325">
        <f t="shared" si="49"/>
        <v>0</v>
      </c>
      <c r="AK24" s="325">
        <f t="shared" si="49"/>
        <v>0</v>
      </c>
      <c r="AL24" s="325">
        <f t="shared" si="49"/>
        <v>0</v>
      </c>
      <c r="AM24" s="325">
        <f t="shared" si="17"/>
        <v>33609800</v>
      </c>
      <c r="AN24" s="325">
        <f t="shared" si="17"/>
        <v>28153429.909999996</v>
      </c>
      <c r="AO24" s="325">
        <f t="shared" si="17"/>
        <v>-5456370.0900000008</v>
      </c>
      <c r="AP24" s="192">
        <f t="shared" si="19"/>
        <v>10664000</v>
      </c>
      <c r="AQ24" s="192">
        <f t="shared" si="20"/>
        <v>12828735.359999999</v>
      </c>
    </row>
    <row r="25" spans="1:43" ht="11.25">
      <c r="A25" s="368">
        <v>18</v>
      </c>
      <c r="B25" s="369" t="s">
        <v>20</v>
      </c>
      <c r="C25" s="319"/>
      <c r="D25" s="319"/>
      <c r="E25" s="323">
        <f t="shared" si="50"/>
        <v>0</v>
      </c>
      <c r="F25" s="384">
        <v>26319300</v>
      </c>
      <c r="G25" s="384">
        <v>13864840</v>
      </c>
      <c r="H25" s="323">
        <f t="shared" si="51"/>
        <v>-12454460</v>
      </c>
      <c r="I25" s="384">
        <v>37940800</v>
      </c>
      <c r="J25" s="384">
        <v>18227220</v>
      </c>
      <c r="K25" s="323">
        <f t="shared" si="52"/>
        <v>-19713580</v>
      </c>
      <c r="L25" s="384">
        <v>15744000</v>
      </c>
      <c r="M25" s="384">
        <v>15876300</v>
      </c>
      <c r="N25" s="323">
        <f t="shared" si="53"/>
        <v>132300</v>
      </c>
      <c r="O25" s="384">
        <v>72126000</v>
      </c>
      <c r="P25" s="384">
        <v>72251039</v>
      </c>
      <c r="Q25" s="323">
        <f t="shared" si="54"/>
        <v>125039</v>
      </c>
      <c r="R25" s="384">
        <v>19845600</v>
      </c>
      <c r="S25" s="384">
        <v>19845600</v>
      </c>
      <c r="T25" s="323">
        <f t="shared" si="55"/>
        <v>0</v>
      </c>
      <c r="U25" s="325">
        <f t="shared" si="12"/>
        <v>171975700</v>
      </c>
      <c r="V25" s="325">
        <f>SUM(D25+G25+J25+M25+P25+S25)</f>
        <v>140064999</v>
      </c>
      <c r="W25" s="325">
        <f t="shared" si="45"/>
        <v>-31910701</v>
      </c>
      <c r="X25" s="319"/>
      <c r="Y25" s="319"/>
      <c r="Z25" s="109">
        <f t="shared" si="23"/>
        <v>0</v>
      </c>
      <c r="AA25" s="325">
        <f t="shared" si="24"/>
        <v>0</v>
      </c>
      <c r="AB25" s="325">
        <f t="shared" si="24"/>
        <v>0</v>
      </c>
      <c r="AC25" s="325">
        <f t="shared" si="24"/>
        <v>0</v>
      </c>
      <c r="AD25" s="319"/>
      <c r="AE25" s="319"/>
      <c r="AF25" s="109">
        <f t="shared" si="25"/>
        <v>0</v>
      </c>
      <c r="AG25" s="319"/>
      <c r="AH25" s="319"/>
      <c r="AI25" s="109">
        <f t="shared" si="26"/>
        <v>0</v>
      </c>
      <c r="AJ25" s="325">
        <f t="shared" si="49"/>
        <v>0</v>
      </c>
      <c r="AK25" s="325">
        <f t="shared" si="49"/>
        <v>0</v>
      </c>
      <c r="AL25" s="325">
        <f t="shared" si="49"/>
        <v>0</v>
      </c>
      <c r="AM25" s="325">
        <f t="shared" si="17"/>
        <v>171975700</v>
      </c>
      <c r="AN25" s="325">
        <f t="shared" si="17"/>
        <v>140064999</v>
      </c>
      <c r="AO25" s="325">
        <f t="shared" si="17"/>
        <v>-31910701</v>
      </c>
      <c r="AP25" s="192">
        <f t="shared" si="19"/>
        <v>26319300</v>
      </c>
      <c r="AQ25" s="192">
        <f t="shared" si="20"/>
        <v>13864840</v>
      </c>
    </row>
    <row r="26" spans="1:43" ht="11.25">
      <c r="A26" s="368">
        <v>19</v>
      </c>
      <c r="B26" s="369" t="s">
        <v>21</v>
      </c>
      <c r="C26" s="319"/>
      <c r="D26" s="319"/>
      <c r="E26" s="323">
        <f t="shared" si="50"/>
        <v>0</v>
      </c>
      <c r="F26" s="384">
        <v>815400</v>
      </c>
      <c r="G26" s="384">
        <v>791980</v>
      </c>
      <c r="H26" s="323">
        <f t="shared" si="51"/>
        <v>-23420</v>
      </c>
      <c r="I26" s="384">
        <v>663600</v>
      </c>
      <c r="J26" s="384">
        <v>287320</v>
      </c>
      <c r="K26" s="323">
        <f t="shared" si="52"/>
        <v>-376280</v>
      </c>
      <c r="L26" s="384">
        <v>2475000</v>
      </c>
      <c r="M26" s="384">
        <v>1585320</v>
      </c>
      <c r="N26" s="323">
        <f t="shared" si="53"/>
        <v>-889680</v>
      </c>
      <c r="O26" s="384">
        <v>6980400</v>
      </c>
      <c r="P26" s="384">
        <v>5881081</v>
      </c>
      <c r="Q26" s="323">
        <f t="shared" si="54"/>
        <v>-1099319</v>
      </c>
      <c r="R26" s="384">
        <v>4256000</v>
      </c>
      <c r="S26" s="384">
        <v>4402032.7</v>
      </c>
      <c r="T26" s="323">
        <f t="shared" si="55"/>
        <v>146032.70000000019</v>
      </c>
      <c r="U26" s="325">
        <f t="shared" si="12"/>
        <v>15190400</v>
      </c>
      <c r="V26" s="325">
        <f t="shared" si="12"/>
        <v>12947733.699999999</v>
      </c>
      <c r="W26" s="325">
        <f t="shared" si="45"/>
        <v>-2242666.2999999998</v>
      </c>
      <c r="X26" s="319"/>
      <c r="Y26" s="319"/>
      <c r="Z26" s="109">
        <f t="shared" si="23"/>
        <v>0</v>
      </c>
      <c r="AA26" s="325">
        <f t="shared" si="24"/>
        <v>0</v>
      </c>
      <c r="AB26" s="325">
        <f t="shared" si="24"/>
        <v>0</v>
      </c>
      <c r="AC26" s="325">
        <f t="shared" si="24"/>
        <v>0</v>
      </c>
      <c r="AD26" s="319"/>
      <c r="AE26" s="319"/>
      <c r="AF26" s="109">
        <f t="shared" si="25"/>
        <v>0</v>
      </c>
      <c r="AG26" s="319"/>
      <c r="AH26" s="319"/>
      <c r="AI26" s="109">
        <f t="shared" si="26"/>
        <v>0</v>
      </c>
      <c r="AJ26" s="325">
        <f t="shared" si="49"/>
        <v>0</v>
      </c>
      <c r="AK26" s="325">
        <f t="shared" si="49"/>
        <v>0</v>
      </c>
      <c r="AL26" s="325">
        <f t="shared" si="49"/>
        <v>0</v>
      </c>
      <c r="AM26" s="325">
        <f t="shared" si="17"/>
        <v>15190400</v>
      </c>
      <c r="AN26" s="325">
        <f t="shared" si="17"/>
        <v>12947733.699999999</v>
      </c>
      <c r="AO26" s="325">
        <f t="shared" si="17"/>
        <v>-2242666.2999999998</v>
      </c>
      <c r="AP26" s="192">
        <f t="shared" si="19"/>
        <v>815400</v>
      </c>
      <c r="AQ26" s="192">
        <f t="shared" si="20"/>
        <v>791979.99999999907</v>
      </c>
    </row>
    <row r="27" spans="1:43" ht="11.25">
      <c r="A27" s="368">
        <v>20</v>
      </c>
      <c r="B27" s="369" t="s">
        <v>73</v>
      </c>
      <c r="C27" s="319"/>
      <c r="D27" s="319"/>
      <c r="E27" s="323">
        <f t="shared" si="50"/>
        <v>0</v>
      </c>
      <c r="F27" s="319">
        <v>0</v>
      </c>
      <c r="G27" s="319">
        <v>0</v>
      </c>
      <c r="H27" s="323">
        <f t="shared" si="51"/>
        <v>0</v>
      </c>
      <c r="I27" s="319"/>
      <c r="J27" s="319"/>
      <c r="K27" s="323">
        <f t="shared" si="52"/>
        <v>0</v>
      </c>
      <c r="L27" s="319"/>
      <c r="M27" s="319"/>
      <c r="N27" s="323">
        <f t="shared" si="53"/>
        <v>0</v>
      </c>
      <c r="O27" s="319"/>
      <c r="P27" s="319"/>
      <c r="Q27" s="323">
        <f t="shared" si="54"/>
        <v>0</v>
      </c>
      <c r="R27" s="319"/>
      <c r="S27" s="319"/>
      <c r="T27" s="323">
        <f t="shared" si="55"/>
        <v>0</v>
      </c>
      <c r="U27" s="325">
        <f t="shared" si="12"/>
        <v>0</v>
      </c>
      <c r="V27" s="325">
        <f t="shared" si="12"/>
        <v>0</v>
      </c>
      <c r="W27" s="325">
        <f t="shared" si="45"/>
        <v>0</v>
      </c>
      <c r="X27" s="319"/>
      <c r="Y27" s="319"/>
      <c r="Z27" s="109">
        <f t="shared" si="23"/>
        <v>0</v>
      </c>
      <c r="AA27" s="325">
        <f t="shared" si="24"/>
        <v>0</v>
      </c>
      <c r="AB27" s="325">
        <f t="shared" si="24"/>
        <v>0</v>
      </c>
      <c r="AC27" s="325">
        <f t="shared" si="24"/>
        <v>0</v>
      </c>
      <c r="AD27" s="319"/>
      <c r="AE27" s="319"/>
      <c r="AF27" s="109">
        <f t="shared" si="25"/>
        <v>0</v>
      </c>
      <c r="AG27" s="319"/>
      <c r="AH27" s="319"/>
      <c r="AI27" s="109">
        <f t="shared" si="26"/>
        <v>0</v>
      </c>
      <c r="AJ27" s="325">
        <f t="shared" si="49"/>
        <v>0</v>
      </c>
      <c r="AK27" s="325">
        <f t="shared" si="49"/>
        <v>0</v>
      </c>
      <c r="AL27" s="325">
        <f t="shared" si="49"/>
        <v>0</v>
      </c>
      <c r="AM27" s="325">
        <f t="shared" si="17"/>
        <v>0</v>
      </c>
      <c r="AN27" s="325">
        <f t="shared" si="17"/>
        <v>0</v>
      </c>
      <c r="AO27" s="325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366">
        <v>21</v>
      </c>
      <c r="B28" s="355" t="s">
        <v>35</v>
      </c>
      <c r="C28" s="163">
        <f>SUM(C29:C34)</f>
        <v>2900200</v>
      </c>
      <c r="D28" s="163">
        <f>SUM(D29:D34)</f>
        <v>1116900</v>
      </c>
      <c r="E28" s="163">
        <f t="shared" si="28"/>
        <v>-1783300</v>
      </c>
      <c r="F28" s="163">
        <f>SUM(F29:F34)</f>
        <v>19272100</v>
      </c>
      <c r="G28" s="163">
        <f>SUM(G29:G34)</f>
        <v>15182950</v>
      </c>
      <c r="H28" s="163">
        <f t="shared" si="29"/>
        <v>-4089150</v>
      </c>
      <c r="I28" s="163">
        <f>SUM(I29:I34)</f>
        <v>0</v>
      </c>
      <c r="J28" s="163">
        <f>SUM(J29:J34)</f>
        <v>0</v>
      </c>
      <c r="K28" s="163">
        <f t="shared" si="30"/>
        <v>0</v>
      </c>
      <c r="L28" s="163">
        <f>SUM(L29:L34)</f>
        <v>0</v>
      </c>
      <c r="M28" s="163">
        <f>SUM(M29:M34)</f>
        <v>0</v>
      </c>
      <c r="N28" s="163">
        <f t="shared" si="31"/>
        <v>0</v>
      </c>
      <c r="O28" s="163">
        <f>SUM(O29:O34)</f>
        <v>0</v>
      </c>
      <c r="P28" s="163">
        <f>SUM(P29:P34)</f>
        <v>0</v>
      </c>
      <c r="Q28" s="163">
        <f t="shared" si="32"/>
        <v>0</v>
      </c>
      <c r="R28" s="163">
        <f>SUM(R29:R34)</f>
        <v>0</v>
      </c>
      <c r="S28" s="163">
        <f>SUM(S29:S34)</f>
        <v>0</v>
      </c>
      <c r="T28" s="163">
        <f t="shared" si="33"/>
        <v>0</v>
      </c>
      <c r="U28" s="121">
        <f t="shared" si="12"/>
        <v>22172300</v>
      </c>
      <c r="V28" s="121">
        <f t="shared" si="12"/>
        <v>16299850</v>
      </c>
      <c r="W28" s="121">
        <f t="shared" si="45"/>
        <v>-5872450</v>
      </c>
      <c r="X28" s="163">
        <f t="shared" ref="X28:Y28" si="56">SUM(X29:X34)</f>
        <v>0</v>
      </c>
      <c r="Y28" s="163">
        <f t="shared" si="56"/>
        <v>0</v>
      </c>
      <c r="Z28" s="163">
        <f t="shared" si="23"/>
        <v>0</v>
      </c>
      <c r="AA28" s="121">
        <f t="shared" si="24"/>
        <v>0</v>
      </c>
      <c r="AB28" s="121">
        <f t="shared" si="24"/>
        <v>0</v>
      </c>
      <c r="AC28" s="121">
        <f t="shared" si="24"/>
        <v>0</v>
      </c>
      <c r="AD28" s="163">
        <f t="shared" ref="AD28:AE28" si="57">SUM(AD29:AD34)</f>
        <v>0</v>
      </c>
      <c r="AE28" s="163">
        <f t="shared" si="57"/>
        <v>0</v>
      </c>
      <c r="AF28" s="163">
        <f t="shared" si="25"/>
        <v>0</v>
      </c>
      <c r="AG28" s="163">
        <f t="shared" ref="AG28:AH28" si="58">SUM(AG29:AG34)</f>
        <v>0</v>
      </c>
      <c r="AH28" s="163">
        <f t="shared" si="58"/>
        <v>0</v>
      </c>
      <c r="AI28" s="163">
        <f t="shared" si="26"/>
        <v>0</v>
      </c>
      <c r="AJ28" s="121">
        <f t="shared" si="49"/>
        <v>0</v>
      </c>
      <c r="AK28" s="121">
        <f t="shared" si="49"/>
        <v>0</v>
      </c>
      <c r="AL28" s="121">
        <f t="shared" si="49"/>
        <v>0</v>
      </c>
      <c r="AM28" s="121">
        <f t="shared" si="17"/>
        <v>22172300</v>
      </c>
      <c r="AN28" s="121">
        <f t="shared" si="17"/>
        <v>16299850</v>
      </c>
      <c r="AO28" s="121">
        <f t="shared" si="17"/>
        <v>-5872450</v>
      </c>
      <c r="AP28" s="192">
        <f t="shared" si="19"/>
        <v>22172300</v>
      </c>
      <c r="AQ28" s="192">
        <f t="shared" si="20"/>
        <v>16299850</v>
      </c>
    </row>
    <row r="29" spans="1:43" ht="11.25">
      <c r="A29" s="368">
        <v>22</v>
      </c>
      <c r="B29" s="369" t="s">
        <v>22</v>
      </c>
      <c r="C29" s="384">
        <v>526200</v>
      </c>
      <c r="D29" s="384">
        <v>349000</v>
      </c>
      <c r="E29" s="323">
        <f t="shared" ref="E29:E34" si="59">SUM(D29-C29)</f>
        <v>-177200</v>
      </c>
      <c r="F29" s="384">
        <v>1789000</v>
      </c>
      <c r="G29" s="384">
        <v>1314300</v>
      </c>
      <c r="H29" s="323">
        <f t="shared" ref="H29:H34" si="60">SUM(G29-F29)</f>
        <v>-474700</v>
      </c>
      <c r="I29" s="319"/>
      <c r="J29" s="319"/>
      <c r="K29" s="323">
        <f t="shared" ref="K29:K34" si="61">SUM(J29-I29)</f>
        <v>0</v>
      </c>
      <c r="L29" s="319"/>
      <c r="M29" s="319"/>
      <c r="N29" s="323">
        <f t="shared" ref="N29:N34" si="62">SUM(M29-L29)</f>
        <v>0</v>
      </c>
      <c r="O29" s="319"/>
      <c r="P29" s="319"/>
      <c r="Q29" s="323">
        <f t="shared" ref="Q29:Q34" si="63">SUM(P29-O29)</f>
        <v>0</v>
      </c>
      <c r="R29" s="319"/>
      <c r="S29" s="319"/>
      <c r="T29" s="323">
        <f t="shared" ref="T29:T34" si="64">SUM(S29-R29)</f>
        <v>0</v>
      </c>
      <c r="U29" s="325">
        <f t="shared" si="12"/>
        <v>2315200</v>
      </c>
      <c r="V29" s="325">
        <f t="shared" si="12"/>
        <v>1663300</v>
      </c>
      <c r="W29" s="325">
        <f t="shared" si="45"/>
        <v>-651900</v>
      </c>
      <c r="X29" s="319"/>
      <c r="Y29" s="319"/>
      <c r="Z29" s="109">
        <f t="shared" si="23"/>
        <v>0</v>
      </c>
      <c r="AA29" s="325">
        <f t="shared" si="24"/>
        <v>0</v>
      </c>
      <c r="AB29" s="325">
        <f t="shared" si="24"/>
        <v>0</v>
      </c>
      <c r="AC29" s="325">
        <f t="shared" si="24"/>
        <v>0</v>
      </c>
      <c r="AD29" s="319"/>
      <c r="AE29" s="319"/>
      <c r="AF29" s="109">
        <f t="shared" si="25"/>
        <v>0</v>
      </c>
      <c r="AG29" s="319"/>
      <c r="AH29" s="319"/>
      <c r="AI29" s="109">
        <f t="shared" si="26"/>
        <v>0</v>
      </c>
      <c r="AJ29" s="325">
        <f t="shared" si="49"/>
        <v>0</v>
      </c>
      <c r="AK29" s="325">
        <f t="shared" si="49"/>
        <v>0</v>
      </c>
      <c r="AL29" s="325">
        <f t="shared" si="49"/>
        <v>0</v>
      </c>
      <c r="AM29" s="325">
        <f t="shared" si="17"/>
        <v>2315200</v>
      </c>
      <c r="AN29" s="325">
        <f t="shared" si="17"/>
        <v>1663300</v>
      </c>
      <c r="AO29" s="325">
        <f t="shared" si="17"/>
        <v>-651900</v>
      </c>
      <c r="AP29" s="192">
        <f t="shared" si="19"/>
        <v>2315200</v>
      </c>
      <c r="AQ29" s="192">
        <f t="shared" si="20"/>
        <v>1663300</v>
      </c>
    </row>
    <row r="30" spans="1:43" ht="11.25">
      <c r="A30" s="368">
        <v>23</v>
      </c>
      <c r="B30" s="369" t="s">
        <v>23</v>
      </c>
      <c r="C30" s="384">
        <v>1424000</v>
      </c>
      <c r="D30" s="386">
        <v>652400</v>
      </c>
      <c r="E30" s="323">
        <f t="shared" si="59"/>
        <v>-771600</v>
      </c>
      <c r="F30" s="384">
        <v>12739100</v>
      </c>
      <c r="G30" s="386">
        <v>10991800</v>
      </c>
      <c r="H30" s="323">
        <f t="shared" si="60"/>
        <v>-1747300</v>
      </c>
      <c r="I30" s="319"/>
      <c r="J30" s="319"/>
      <c r="K30" s="323">
        <f t="shared" si="61"/>
        <v>0</v>
      </c>
      <c r="L30" s="319"/>
      <c r="M30" s="319"/>
      <c r="N30" s="323">
        <f t="shared" si="62"/>
        <v>0</v>
      </c>
      <c r="O30" s="319"/>
      <c r="P30" s="319"/>
      <c r="Q30" s="323">
        <f t="shared" si="63"/>
        <v>0</v>
      </c>
      <c r="R30" s="319"/>
      <c r="S30" s="319"/>
      <c r="T30" s="323">
        <f t="shared" si="64"/>
        <v>0</v>
      </c>
      <c r="U30" s="325">
        <f t="shared" si="12"/>
        <v>14163100</v>
      </c>
      <c r="V30" s="325">
        <f t="shared" si="12"/>
        <v>11644200</v>
      </c>
      <c r="W30" s="325">
        <f t="shared" si="45"/>
        <v>-2518900</v>
      </c>
      <c r="X30" s="319"/>
      <c r="Y30" s="319"/>
      <c r="Z30" s="109">
        <f t="shared" si="23"/>
        <v>0</v>
      </c>
      <c r="AA30" s="325">
        <f t="shared" si="24"/>
        <v>0</v>
      </c>
      <c r="AB30" s="325">
        <f t="shared" si="24"/>
        <v>0</v>
      </c>
      <c r="AC30" s="325">
        <f t="shared" si="24"/>
        <v>0</v>
      </c>
      <c r="AD30" s="319"/>
      <c r="AE30" s="319"/>
      <c r="AF30" s="109">
        <f t="shared" si="25"/>
        <v>0</v>
      </c>
      <c r="AG30" s="319"/>
      <c r="AH30" s="319"/>
      <c r="AI30" s="109">
        <f t="shared" si="26"/>
        <v>0</v>
      </c>
      <c r="AJ30" s="325">
        <f t="shared" si="49"/>
        <v>0</v>
      </c>
      <c r="AK30" s="325">
        <f t="shared" si="49"/>
        <v>0</v>
      </c>
      <c r="AL30" s="325">
        <f t="shared" si="49"/>
        <v>0</v>
      </c>
      <c r="AM30" s="325">
        <f t="shared" si="17"/>
        <v>14163100</v>
      </c>
      <c r="AN30" s="325">
        <f t="shared" si="17"/>
        <v>11644200</v>
      </c>
      <c r="AO30" s="325">
        <f t="shared" si="17"/>
        <v>-2518900</v>
      </c>
      <c r="AP30" s="192">
        <f t="shared" si="19"/>
        <v>14163100</v>
      </c>
      <c r="AQ30" s="192">
        <f t="shared" si="20"/>
        <v>11644200</v>
      </c>
    </row>
    <row r="31" spans="1:43" ht="11.25">
      <c r="A31" s="368">
        <v>24</v>
      </c>
      <c r="B31" s="369" t="s">
        <v>24</v>
      </c>
      <c r="C31" s="384">
        <v>400000</v>
      </c>
      <c r="D31" s="384">
        <v>115500</v>
      </c>
      <c r="E31" s="323">
        <f t="shared" si="59"/>
        <v>-284500</v>
      </c>
      <c r="F31" s="384">
        <v>2904000</v>
      </c>
      <c r="G31" s="384">
        <v>1641750</v>
      </c>
      <c r="H31" s="323">
        <f t="shared" si="60"/>
        <v>-1262250</v>
      </c>
      <c r="I31" s="319"/>
      <c r="J31" s="319"/>
      <c r="K31" s="323">
        <f t="shared" si="61"/>
        <v>0</v>
      </c>
      <c r="L31" s="319"/>
      <c r="M31" s="319"/>
      <c r="N31" s="323">
        <f t="shared" si="62"/>
        <v>0</v>
      </c>
      <c r="O31" s="319"/>
      <c r="P31" s="319"/>
      <c r="Q31" s="323">
        <f t="shared" si="63"/>
        <v>0</v>
      </c>
      <c r="R31" s="319"/>
      <c r="S31" s="319"/>
      <c r="T31" s="323">
        <f t="shared" si="64"/>
        <v>0</v>
      </c>
      <c r="U31" s="325">
        <f t="shared" si="12"/>
        <v>3304000</v>
      </c>
      <c r="V31" s="325">
        <f t="shared" si="12"/>
        <v>1757250</v>
      </c>
      <c r="W31" s="325">
        <f t="shared" si="45"/>
        <v>-1546750</v>
      </c>
      <c r="X31" s="319"/>
      <c r="Y31" s="319"/>
      <c r="Z31" s="109">
        <f t="shared" si="23"/>
        <v>0</v>
      </c>
      <c r="AA31" s="325">
        <f t="shared" si="24"/>
        <v>0</v>
      </c>
      <c r="AB31" s="325">
        <f t="shared" si="24"/>
        <v>0</v>
      </c>
      <c r="AC31" s="325">
        <f t="shared" si="24"/>
        <v>0</v>
      </c>
      <c r="AD31" s="319"/>
      <c r="AE31" s="319"/>
      <c r="AF31" s="109">
        <f t="shared" si="25"/>
        <v>0</v>
      </c>
      <c r="AG31" s="319"/>
      <c r="AH31" s="319"/>
      <c r="AI31" s="109">
        <f t="shared" si="26"/>
        <v>0</v>
      </c>
      <c r="AJ31" s="325">
        <f t="shared" si="49"/>
        <v>0</v>
      </c>
      <c r="AK31" s="325">
        <f t="shared" si="49"/>
        <v>0</v>
      </c>
      <c r="AL31" s="325">
        <f t="shared" si="49"/>
        <v>0</v>
      </c>
      <c r="AM31" s="325">
        <f t="shared" si="17"/>
        <v>3304000</v>
      </c>
      <c r="AN31" s="325">
        <f t="shared" si="17"/>
        <v>1757250</v>
      </c>
      <c r="AO31" s="325">
        <f t="shared" si="17"/>
        <v>-1546750</v>
      </c>
      <c r="AP31" s="192">
        <f t="shared" si="19"/>
        <v>3304000</v>
      </c>
      <c r="AQ31" s="192">
        <f t="shared" si="20"/>
        <v>1757250</v>
      </c>
    </row>
    <row r="32" spans="1:43" ht="11.25">
      <c r="A32" s="368">
        <v>25</v>
      </c>
      <c r="B32" s="369" t="s">
        <v>25</v>
      </c>
      <c r="C32" s="319">
        <v>0</v>
      </c>
      <c r="D32" s="319">
        <v>0</v>
      </c>
      <c r="E32" s="323">
        <f t="shared" si="59"/>
        <v>0</v>
      </c>
      <c r="F32" s="319">
        <v>0</v>
      </c>
      <c r="G32" s="319">
        <v>0</v>
      </c>
      <c r="H32" s="323">
        <f t="shared" si="60"/>
        <v>0</v>
      </c>
      <c r="I32" s="319"/>
      <c r="J32" s="319"/>
      <c r="K32" s="323">
        <f t="shared" si="61"/>
        <v>0</v>
      </c>
      <c r="L32" s="319"/>
      <c r="M32" s="319"/>
      <c r="N32" s="323">
        <f t="shared" si="62"/>
        <v>0</v>
      </c>
      <c r="O32" s="319"/>
      <c r="P32" s="319"/>
      <c r="Q32" s="323">
        <f t="shared" si="63"/>
        <v>0</v>
      </c>
      <c r="R32" s="319"/>
      <c r="S32" s="319"/>
      <c r="T32" s="323">
        <f t="shared" si="64"/>
        <v>0</v>
      </c>
      <c r="U32" s="325">
        <f t="shared" si="12"/>
        <v>0</v>
      </c>
      <c r="V32" s="325">
        <f t="shared" si="12"/>
        <v>0</v>
      </c>
      <c r="W32" s="325">
        <f t="shared" si="45"/>
        <v>0</v>
      </c>
      <c r="X32" s="319"/>
      <c r="Y32" s="319"/>
      <c r="Z32" s="109">
        <f t="shared" si="23"/>
        <v>0</v>
      </c>
      <c r="AA32" s="325">
        <f t="shared" si="24"/>
        <v>0</v>
      </c>
      <c r="AB32" s="325">
        <f t="shared" si="24"/>
        <v>0</v>
      </c>
      <c r="AC32" s="325">
        <f t="shared" si="24"/>
        <v>0</v>
      </c>
      <c r="AD32" s="319"/>
      <c r="AE32" s="319"/>
      <c r="AF32" s="109">
        <f t="shared" si="25"/>
        <v>0</v>
      </c>
      <c r="AG32" s="319"/>
      <c r="AH32" s="319"/>
      <c r="AI32" s="109">
        <f t="shared" si="26"/>
        <v>0</v>
      </c>
      <c r="AJ32" s="325">
        <f t="shared" si="49"/>
        <v>0</v>
      </c>
      <c r="AK32" s="325">
        <f t="shared" si="49"/>
        <v>0</v>
      </c>
      <c r="AL32" s="325">
        <f t="shared" si="49"/>
        <v>0</v>
      </c>
      <c r="AM32" s="325">
        <f t="shared" si="17"/>
        <v>0</v>
      </c>
      <c r="AN32" s="325">
        <f t="shared" si="17"/>
        <v>0</v>
      </c>
      <c r="AO32" s="325">
        <f t="shared" si="17"/>
        <v>0</v>
      </c>
      <c r="AP32" s="192">
        <f t="shared" si="19"/>
        <v>0</v>
      </c>
      <c r="AQ32" s="192">
        <f t="shared" si="20"/>
        <v>0</v>
      </c>
    </row>
    <row r="33" spans="1:43" ht="11.25">
      <c r="A33" s="368">
        <v>26</v>
      </c>
      <c r="B33" s="369" t="s">
        <v>26</v>
      </c>
      <c r="C33" s="384">
        <v>350000</v>
      </c>
      <c r="D33" s="386">
        <v>0</v>
      </c>
      <c r="E33" s="323">
        <f t="shared" si="59"/>
        <v>-350000</v>
      </c>
      <c r="F33" s="384">
        <v>140000</v>
      </c>
      <c r="G33" s="386">
        <v>134400</v>
      </c>
      <c r="H33" s="323">
        <f t="shared" si="60"/>
        <v>-5600</v>
      </c>
      <c r="I33" s="319"/>
      <c r="J33" s="319"/>
      <c r="K33" s="323">
        <f t="shared" si="61"/>
        <v>0</v>
      </c>
      <c r="L33" s="319"/>
      <c r="M33" s="319"/>
      <c r="N33" s="323">
        <f t="shared" si="62"/>
        <v>0</v>
      </c>
      <c r="O33" s="319"/>
      <c r="P33" s="319"/>
      <c r="Q33" s="323">
        <f t="shared" si="63"/>
        <v>0</v>
      </c>
      <c r="R33" s="319"/>
      <c r="S33" s="319"/>
      <c r="T33" s="323">
        <f t="shared" si="64"/>
        <v>0</v>
      </c>
      <c r="U33" s="325">
        <f t="shared" si="12"/>
        <v>490000</v>
      </c>
      <c r="V33" s="325">
        <f t="shared" si="12"/>
        <v>134400</v>
      </c>
      <c r="W33" s="325">
        <f t="shared" si="45"/>
        <v>-355600</v>
      </c>
      <c r="X33" s="319"/>
      <c r="Y33" s="319"/>
      <c r="Z33" s="109">
        <f t="shared" si="23"/>
        <v>0</v>
      </c>
      <c r="AA33" s="325">
        <f t="shared" si="24"/>
        <v>0</v>
      </c>
      <c r="AB33" s="325">
        <f t="shared" si="24"/>
        <v>0</v>
      </c>
      <c r="AC33" s="325">
        <f t="shared" si="24"/>
        <v>0</v>
      </c>
      <c r="AD33" s="319"/>
      <c r="AE33" s="319"/>
      <c r="AF33" s="109">
        <f t="shared" si="25"/>
        <v>0</v>
      </c>
      <c r="AG33" s="319"/>
      <c r="AH33" s="319"/>
      <c r="AI33" s="109">
        <f t="shared" si="26"/>
        <v>0</v>
      </c>
      <c r="AJ33" s="325">
        <f t="shared" si="49"/>
        <v>0</v>
      </c>
      <c r="AK33" s="325">
        <f t="shared" si="49"/>
        <v>0</v>
      </c>
      <c r="AL33" s="325">
        <f t="shared" si="49"/>
        <v>0</v>
      </c>
      <c r="AM33" s="325">
        <f t="shared" si="17"/>
        <v>490000</v>
      </c>
      <c r="AN33" s="325">
        <f t="shared" si="17"/>
        <v>134400</v>
      </c>
      <c r="AO33" s="325">
        <f t="shared" si="17"/>
        <v>-355600</v>
      </c>
      <c r="AP33" s="192">
        <f t="shared" si="19"/>
        <v>490000</v>
      </c>
      <c r="AQ33" s="192">
        <f t="shared" si="20"/>
        <v>134400</v>
      </c>
    </row>
    <row r="34" spans="1:43" ht="11.25">
      <c r="A34" s="368">
        <v>27</v>
      </c>
      <c r="B34" s="369" t="s">
        <v>27</v>
      </c>
      <c r="C34" s="384">
        <v>200000</v>
      </c>
      <c r="D34" s="386">
        <v>0</v>
      </c>
      <c r="E34" s="323">
        <f t="shared" si="59"/>
        <v>-200000</v>
      </c>
      <c r="F34" s="384">
        <v>1700000</v>
      </c>
      <c r="G34" s="386">
        <v>1100700</v>
      </c>
      <c r="H34" s="323">
        <f t="shared" si="60"/>
        <v>-599300</v>
      </c>
      <c r="I34" s="319"/>
      <c r="J34" s="319"/>
      <c r="K34" s="323">
        <f t="shared" si="61"/>
        <v>0</v>
      </c>
      <c r="L34" s="319"/>
      <c r="M34" s="319"/>
      <c r="N34" s="323">
        <f t="shared" si="62"/>
        <v>0</v>
      </c>
      <c r="O34" s="319"/>
      <c r="P34" s="319"/>
      <c r="Q34" s="323">
        <f t="shared" si="63"/>
        <v>0</v>
      </c>
      <c r="R34" s="319"/>
      <c r="S34" s="319"/>
      <c r="T34" s="323">
        <f t="shared" si="64"/>
        <v>0</v>
      </c>
      <c r="U34" s="325">
        <f t="shared" si="12"/>
        <v>1900000</v>
      </c>
      <c r="V34" s="325">
        <f t="shared" si="12"/>
        <v>1100700</v>
      </c>
      <c r="W34" s="325">
        <f t="shared" si="45"/>
        <v>-799300</v>
      </c>
      <c r="X34" s="319"/>
      <c r="Y34" s="319"/>
      <c r="Z34" s="109">
        <f t="shared" si="23"/>
        <v>0</v>
      </c>
      <c r="AA34" s="325">
        <f t="shared" si="24"/>
        <v>0</v>
      </c>
      <c r="AB34" s="325">
        <f t="shared" si="24"/>
        <v>0</v>
      </c>
      <c r="AC34" s="325">
        <f t="shared" si="24"/>
        <v>0</v>
      </c>
      <c r="AD34" s="319"/>
      <c r="AE34" s="319"/>
      <c r="AF34" s="109">
        <f t="shared" si="25"/>
        <v>0</v>
      </c>
      <c r="AG34" s="319"/>
      <c r="AH34" s="319"/>
      <c r="AI34" s="109">
        <f t="shared" si="26"/>
        <v>0</v>
      </c>
      <c r="AJ34" s="325">
        <f t="shared" si="49"/>
        <v>0</v>
      </c>
      <c r="AK34" s="325">
        <f t="shared" si="49"/>
        <v>0</v>
      </c>
      <c r="AL34" s="325">
        <f t="shared" si="49"/>
        <v>0</v>
      </c>
      <c r="AM34" s="325">
        <f t="shared" si="17"/>
        <v>1900000</v>
      </c>
      <c r="AN34" s="325">
        <f t="shared" si="17"/>
        <v>1100700</v>
      </c>
      <c r="AO34" s="325">
        <f t="shared" si="17"/>
        <v>-799300</v>
      </c>
      <c r="AP34" s="192">
        <f t="shared" si="19"/>
        <v>1900000</v>
      </c>
      <c r="AQ34" s="192">
        <f t="shared" si="20"/>
        <v>1100700</v>
      </c>
    </row>
    <row r="35" spans="1:43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163">
        <f t="shared" si="28"/>
        <v>0</v>
      </c>
      <c r="F35" s="163">
        <f>SUM(F36:F38)</f>
        <v>0</v>
      </c>
      <c r="G35" s="163">
        <f>SUM(G36:G38)</f>
        <v>0</v>
      </c>
      <c r="H35" s="163">
        <f t="shared" si="29"/>
        <v>0</v>
      </c>
      <c r="I35" s="163">
        <f>SUM(I36:I38)</f>
        <v>0</v>
      </c>
      <c r="J35" s="163">
        <f>SUM(J36:J38)</f>
        <v>0</v>
      </c>
      <c r="K35" s="163">
        <f t="shared" si="30"/>
        <v>0</v>
      </c>
      <c r="L35" s="163">
        <f>SUM(L36:L38)</f>
        <v>0</v>
      </c>
      <c r="M35" s="163">
        <f>SUM(M36:M38)</f>
        <v>0</v>
      </c>
      <c r="N35" s="163">
        <f t="shared" si="31"/>
        <v>0</v>
      </c>
      <c r="O35" s="163">
        <f>SUM(O36:O38)</f>
        <v>0</v>
      </c>
      <c r="P35" s="163">
        <f>SUM(P36:P38)</f>
        <v>0</v>
      </c>
      <c r="Q35" s="163">
        <f t="shared" si="32"/>
        <v>0</v>
      </c>
      <c r="R35" s="163">
        <f>SUM(R36:R38)</f>
        <v>0</v>
      </c>
      <c r="S35" s="163">
        <f>SUM(S36:S38)</f>
        <v>0</v>
      </c>
      <c r="T35" s="163">
        <f t="shared" si="33"/>
        <v>0</v>
      </c>
      <c r="U35" s="121">
        <f t="shared" si="12"/>
        <v>0</v>
      </c>
      <c r="V35" s="121">
        <f t="shared" si="12"/>
        <v>0</v>
      </c>
      <c r="W35" s="121">
        <f t="shared" si="45"/>
        <v>0</v>
      </c>
      <c r="X35" s="163">
        <f t="shared" ref="X35:Y35" si="65">SUM(X36:X38)</f>
        <v>0</v>
      </c>
      <c r="Y35" s="163">
        <f t="shared" si="65"/>
        <v>0</v>
      </c>
      <c r="Z35" s="163">
        <f t="shared" si="23"/>
        <v>0</v>
      </c>
      <c r="AA35" s="121">
        <f t="shared" si="24"/>
        <v>0</v>
      </c>
      <c r="AB35" s="121">
        <f t="shared" si="24"/>
        <v>0</v>
      </c>
      <c r="AC35" s="121">
        <f t="shared" si="24"/>
        <v>0</v>
      </c>
      <c r="AD35" s="163">
        <f t="shared" ref="AD35:AE35" si="66">SUM(AD36:AD38)</f>
        <v>0</v>
      </c>
      <c r="AE35" s="163">
        <f t="shared" si="66"/>
        <v>0</v>
      </c>
      <c r="AF35" s="163">
        <f t="shared" si="25"/>
        <v>0</v>
      </c>
      <c r="AG35" s="163">
        <f t="shared" ref="AG35:AH35" si="67">SUM(AG36:AG38)</f>
        <v>0</v>
      </c>
      <c r="AH35" s="163">
        <f t="shared" si="67"/>
        <v>0</v>
      </c>
      <c r="AI35" s="163">
        <f t="shared" si="26"/>
        <v>0</v>
      </c>
      <c r="AJ35" s="121">
        <f t="shared" si="49"/>
        <v>0</v>
      </c>
      <c r="AK35" s="121">
        <f t="shared" si="49"/>
        <v>0</v>
      </c>
      <c r="AL35" s="121">
        <f t="shared" si="49"/>
        <v>0</v>
      </c>
      <c r="AM35" s="121">
        <f t="shared" si="17"/>
        <v>0</v>
      </c>
      <c r="AN35" s="121">
        <f t="shared" si="17"/>
        <v>0</v>
      </c>
      <c r="AO35" s="121">
        <f t="shared" si="17"/>
        <v>0</v>
      </c>
      <c r="AP35" s="192">
        <f t="shared" si="19"/>
        <v>0</v>
      </c>
      <c r="AQ35" s="192">
        <f t="shared" si="20"/>
        <v>0</v>
      </c>
    </row>
    <row r="36" spans="1:43" ht="11.25">
      <c r="A36" s="368">
        <v>29</v>
      </c>
      <c r="B36" s="354" t="s">
        <v>28</v>
      </c>
      <c r="C36" s="319">
        <v>0</v>
      </c>
      <c r="D36" s="319">
        <v>0</v>
      </c>
      <c r="E36" s="323">
        <f t="shared" ref="E36:E38" si="68">SUM(D36-C36)</f>
        <v>0</v>
      </c>
      <c r="F36" s="319">
        <v>0</v>
      </c>
      <c r="G36" s="319">
        <v>0</v>
      </c>
      <c r="H36" s="323">
        <f t="shared" ref="H36:H38" si="69">SUM(G36-F36)</f>
        <v>0</v>
      </c>
      <c r="I36" s="319"/>
      <c r="J36" s="319"/>
      <c r="K36" s="323">
        <f t="shared" ref="K36:K38" si="70">SUM(J36-I36)</f>
        <v>0</v>
      </c>
      <c r="L36" s="319"/>
      <c r="M36" s="319"/>
      <c r="N36" s="323">
        <f t="shared" ref="N36:N38" si="71">SUM(M36-L36)</f>
        <v>0</v>
      </c>
      <c r="O36" s="319"/>
      <c r="P36" s="319"/>
      <c r="Q36" s="323">
        <f t="shared" ref="Q36:Q38" si="72">SUM(P36-O36)</f>
        <v>0</v>
      </c>
      <c r="R36" s="319"/>
      <c r="S36" s="319"/>
      <c r="T36" s="323">
        <f t="shared" ref="T36:T38" si="73">SUM(S36-R36)</f>
        <v>0</v>
      </c>
      <c r="U36" s="325">
        <f t="shared" si="12"/>
        <v>0</v>
      </c>
      <c r="V36" s="325">
        <f t="shared" si="12"/>
        <v>0</v>
      </c>
      <c r="W36" s="325">
        <f t="shared" si="45"/>
        <v>0</v>
      </c>
      <c r="X36" s="319"/>
      <c r="Y36" s="319"/>
      <c r="Z36" s="109">
        <f t="shared" si="23"/>
        <v>0</v>
      </c>
      <c r="AA36" s="325">
        <f t="shared" si="24"/>
        <v>0</v>
      </c>
      <c r="AB36" s="325">
        <f t="shared" si="24"/>
        <v>0</v>
      </c>
      <c r="AC36" s="325">
        <f t="shared" si="24"/>
        <v>0</v>
      </c>
      <c r="AD36" s="319"/>
      <c r="AE36" s="319"/>
      <c r="AF36" s="109">
        <f t="shared" si="25"/>
        <v>0</v>
      </c>
      <c r="AG36" s="319"/>
      <c r="AH36" s="319"/>
      <c r="AI36" s="109">
        <f t="shared" si="26"/>
        <v>0</v>
      </c>
      <c r="AJ36" s="325">
        <f t="shared" si="49"/>
        <v>0</v>
      </c>
      <c r="AK36" s="325">
        <f t="shared" si="49"/>
        <v>0</v>
      </c>
      <c r="AL36" s="325">
        <f t="shared" si="49"/>
        <v>0</v>
      </c>
      <c r="AM36" s="325">
        <f t="shared" si="17"/>
        <v>0</v>
      </c>
      <c r="AN36" s="325">
        <f t="shared" si="17"/>
        <v>0</v>
      </c>
      <c r="AO36" s="325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368">
        <v>30</v>
      </c>
      <c r="B37" s="354" t="s">
        <v>29</v>
      </c>
      <c r="C37" s="319">
        <v>0</v>
      </c>
      <c r="D37" s="319">
        <v>0</v>
      </c>
      <c r="E37" s="323">
        <f t="shared" si="68"/>
        <v>0</v>
      </c>
      <c r="F37" s="319">
        <v>0</v>
      </c>
      <c r="G37" s="319">
        <v>0</v>
      </c>
      <c r="H37" s="323">
        <f t="shared" si="69"/>
        <v>0</v>
      </c>
      <c r="I37" s="319"/>
      <c r="J37" s="319"/>
      <c r="K37" s="323">
        <f t="shared" si="70"/>
        <v>0</v>
      </c>
      <c r="L37" s="319"/>
      <c r="M37" s="319"/>
      <c r="N37" s="323">
        <f t="shared" si="71"/>
        <v>0</v>
      </c>
      <c r="O37" s="319"/>
      <c r="P37" s="319"/>
      <c r="Q37" s="323">
        <f t="shared" si="72"/>
        <v>0</v>
      </c>
      <c r="R37" s="319"/>
      <c r="S37" s="319"/>
      <c r="T37" s="323">
        <f t="shared" si="73"/>
        <v>0</v>
      </c>
      <c r="U37" s="325">
        <f t="shared" si="12"/>
        <v>0</v>
      </c>
      <c r="V37" s="325">
        <f t="shared" si="12"/>
        <v>0</v>
      </c>
      <c r="W37" s="325">
        <f t="shared" si="45"/>
        <v>0</v>
      </c>
      <c r="X37" s="319"/>
      <c r="Y37" s="319"/>
      <c r="Z37" s="109">
        <f t="shared" si="23"/>
        <v>0</v>
      </c>
      <c r="AA37" s="325">
        <f t="shared" si="24"/>
        <v>0</v>
      </c>
      <c r="AB37" s="325">
        <f t="shared" si="24"/>
        <v>0</v>
      </c>
      <c r="AC37" s="325">
        <f t="shared" si="24"/>
        <v>0</v>
      </c>
      <c r="AD37" s="319"/>
      <c r="AE37" s="319"/>
      <c r="AF37" s="109">
        <f t="shared" si="25"/>
        <v>0</v>
      </c>
      <c r="AG37" s="319"/>
      <c r="AH37" s="319"/>
      <c r="AI37" s="109">
        <f t="shared" si="26"/>
        <v>0</v>
      </c>
      <c r="AJ37" s="325">
        <f t="shared" si="49"/>
        <v>0</v>
      </c>
      <c r="AK37" s="325">
        <f t="shared" si="49"/>
        <v>0</v>
      </c>
      <c r="AL37" s="325">
        <f t="shared" si="49"/>
        <v>0</v>
      </c>
      <c r="AM37" s="325">
        <f t="shared" si="17"/>
        <v>0</v>
      </c>
      <c r="AN37" s="325">
        <f t="shared" si="17"/>
        <v>0</v>
      </c>
      <c r="AO37" s="325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368">
        <v>31</v>
      </c>
      <c r="B38" s="354" t="s">
        <v>30</v>
      </c>
      <c r="C38" s="319">
        <v>0</v>
      </c>
      <c r="D38" s="319">
        <v>0</v>
      </c>
      <c r="E38" s="323">
        <f t="shared" si="68"/>
        <v>0</v>
      </c>
      <c r="F38" s="319">
        <v>0</v>
      </c>
      <c r="G38" s="319">
        <v>0</v>
      </c>
      <c r="H38" s="323">
        <f t="shared" si="69"/>
        <v>0</v>
      </c>
      <c r="I38" s="319"/>
      <c r="J38" s="319"/>
      <c r="K38" s="323">
        <f t="shared" si="70"/>
        <v>0</v>
      </c>
      <c r="L38" s="319"/>
      <c r="M38" s="319"/>
      <c r="N38" s="323">
        <f t="shared" si="71"/>
        <v>0</v>
      </c>
      <c r="O38" s="319"/>
      <c r="P38" s="319"/>
      <c r="Q38" s="323">
        <f t="shared" si="72"/>
        <v>0</v>
      </c>
      <c r="R38" s="319"/>
      <c r="S38" s="319"/>
      <c r="T38" s="323">
        <f t="shared" si="73"/>
        <v>0</v>
      </c>
      <c r="U38" s="325">
        <f t="shared" si="12"/>
        <v>0</v>
      </c>
      <c r="V38" s="325">
        <f t="shared" si="12"/>
        <v>0</v>
      </c>
      <c r="W38" s="325">
        <f t="shared" si="45"/>
        <v>0</v>
      </c>
      <c r="X38" s="319"/>
      <c r="Y38" s="319"/>
      <c r="Z38" s="109">
        <f t="shared" si="23"/>
        <v>0</v>
      </c>
      <c r="AA38" s="325">
        <f t="shared" si="24"/>
        <v>0</v>
      </c>
      <c r="AB38" s="325">
        <f t="shared" si="24"/>
        <v>0</v>
      </c>
      <c r="AC38" s="325">
        <f t="shared" si="24"/>
        <v>0</v>
      </c>
      <c r="AD38" s="319"/>
      <c r="AE38" s="319"/>
      <c r="AF38" s="109">
        <f t="shared" si="25"/>
        <v>0</v>
      </c>
      <c r="AG38" s="319"/>
      <c r="AH38" s="319"/>
      <c r="AI38" s="109">
        <f t="shared" si="26"/>
        <v>0</v>
      </c>
      <c r="AJ38" s="325">
        <f t="shared" si="49"/>
        <v>0</v>
      </c>
      <c r="AK38" s="325">
        <f t="shared" si="49"/>
        <v>0</v>
      </c>
      <c r="AL38" s="325">
        <f t="shared" si="49"/>
        <v>0</v>
      </c>
      <c r="AM38" s="325">
        <f t="shared" si="17"/>
        <v>0</v>
      </c>
      <c r="AN38" s="325">
        <f t="shared" si="17"/>
        <v>0</v>
      </c>
      <c r="AO38" s="325">
        <f t="shared" si="17"/>
        <v>0</v>
      </c>
      <c r="AP38" s="192">
        <f t="shared" si="19"/>
        <v>0</v>
      </c>
      <c r="AQ38" s="192">
        <f t="shared" si="20"/>
        <v>0</v>
      </c>
    </row>
    <row r="39" spans="1:43" ht="11.25">
      <c r="A39" s="366">
        <v>32</v>
      </c>
      <c r="B39" s="355" t="s">
        <v>37</v>
      </c>
      <c r="C39" s="163">
        <f>SUM(C40:C43)</f>
        <v>625000</v>
      </c>
      <c r="D39" s="163">
        <f>SUM(D40:D43)</f>
        <v>0</v>
      </c>
      <c r="E39" s="163">
        <f t="shared" si="28"/>
        <v>-625000</v>
      </c>
      <c r="F39" s="163">
        <f>SUM(F40:F43)</f>
        <v>11600000</v>
      </c>
      <c r="G39" s="163">
        <f>SUM(G40:G43)</f>
        <v>6796400</v>
      </c>
      <c r="H39" s="163">
        <f t="shared" si="29"/>
        <v>-4803600</v>
      </c>
      <c r="I39" s="163">
        <f>SUM(I40:I43)</f>
        <v>2000000</v>
      </c>
      <c r="J39" s="163">
        <f>SUM(J40:J43)</f>
        <v>978500</v>
      </c>
      <c r="K39" s="163">
        <f t="shared" si="30"/>
        <v>-1021500</v>
      </c>
      <c r="L39" s="163">
        <f>SUM(L40:L43)</f>
        <v>3000000</v>
      </c>
      <c r="M39" s="163">
        <f>SUM(M40:M43)</f>
        <v>1263000</v>
      </c>
      <c r="N39" s="163">
        <f t="shared" si="31"/>
        <v>-1737000</v>
      </c>
      <c r="O39" s="163">
        <f>SUM(O40:O43)</f>
        <v>3000000</v>
      </c>
      <c r="P39" s="163">
        <f>SUM(P40:P43)</f>
        <v>1345740</v>
      </c>
      <c r="Q39" s="163">
        <f t="shared" si="32"/>
        <v>-1654260</v>
      </c>
      <c r="R39" s="163">
        <f>SUM(R40:R43)</f>
        <v>3000000</v>
      </c>
      <c r="S39" s="163">
        <f>SUM(S40:S43)</f>
        <v>0</v>
      </c>
      <c r="T39" s="163">
        <f t="shared" si="33"/>
        <v>-3000000</v>
      </c>
      <c r="U39" s="121">
        <f t="shared" si="12"/>
        <v>23225000</v>
      </c>
      <c r="V39" s="121">
        <f t="shared" si="12"/>
        <v>10383640</v>
      </c>
      <c r="W39" s="121">
        <f t="shared" si="45"/>
        <v>-12841360</v>
      </c>
      <c r="X39" s="163">
        <f t="shared" ref="X39:Y39" si="74">SUM(X40:X43)</f>
        <v>0</v>
      </c>
      <c r="Y39" s="163">
        <f t="shared" si="74"/>
        <v>0</v>
      </c>
      <c r="Z39" s="163">
        <f t="shared" si="23"/>
        <v>0</v>
      </c>
      <c r="AA39" s="121">
        <f t="shared" si="24"/>
        <v>0</v>
      </c>
      <c r="AB39" s="121">
        <f t="shared" si="24"/>
        <v>0</v>
      </c>
      <c r="AC39" s="121">
        <f t="shared" si="24"/>
        <v>0</v>
      </c>
      <c r="AD39" s="163">
        <f t="shared" ref="AD39:AE39" si="75">SUM(AD40:AD43)</f>
        <v>0</v>
      </c>
      <c r="AE39" s="163">
        <f t="shared" si="75"/>
        <v>0</v>
      </c>
      <c r="AF39" s="163">
        <f t="shared" si="25"/>
        <v>0</v>
      </c>
      <c r="AG39" s="163">
        <f t="shared" ref="AG39:AH39" si="76">SUM(AG40:AG43)</f>
        <v>0</v>
      </c>
      <c r="AH39" s="163">
        <f t="shared" si="76"/>
        <v>0</v>
      </c>
      <c r="AI39" s="163">
        <f t="shared" si="26"/>
        <v>0</v>
      </c>
      <c r="AJ39" s="121">
        <f t="shared" si="49"/>
        <v>0</v>
      </c>
      <c r="AK39" s="121">
        <f t="shared" si="49"/>
        <v>0</v>
      </c>
      <c r="AL39" s="121">
        <f t="shared" si="49"/>
        <v>0</v>
      </c>
      <c r="AM39" s="121">
        <f t="shared" si="17"/>
        <v>23225000</v>
      </c>
      <c r="AN39" s="121">
        <f t="shared" si="17"/>
        <v>10383640</v>
      </c>
      <c r="AO39" s="121">
        <f t="shared" si="17"/>
        <v>-12841360</v>
      </c>
      <c r="AP39" s="192">
        <f t="shared" si="19"/>
        <v>12225000</v>
      </c>
      <c r="AQ39" s="192">
        <f t="shared" si="20"/>
        <v>6796400</v>
      </c>
    </row>
    <row r="40" spans="1:43" ht="11.25">
      <c r="A40" s="368">
        <v>33</v>
      </c>
      <c r="B40" s="369" t="s">
        <v>31</v>
      </c>
      <c r="C40" s="319">
        <v>500000</v>
      </c>
      <c r="D40" s="319">
        <v>0</v>
      </c>
      <c r="E40" s="323">
        <f t="shared" ref="E40:E43" si="77">SUM(D40-C40)</f>
        <v>-500000</v>
      </c>
      <c r="F40" s="319">
        <v>2000000</v>
      </c>
      <c r="G40" s="319">
        <v>2000000</v>
      </c>
      <c r="H40" s="323">
        <f t="shared" ref="H40:H43" si="78">SUM(G40-F40)</f>
        <v>0</v>
      </c>
      <c r="I40" s="319"/>
      <c r="J40" s="319"/>
      <c r="K40" s="323">
        <f t="shared" ref="K40:K43" si="79">SUM(J40-I40)</f>
        <v>0</v>
      </c>
      <c r="L40" s="319"/>
      <c r="M40" s="319"/>
      <c r="N40" s="323">
        <f t="shared" ref="N40:N43" si="80">SUM(M40-L40)</f>
        <v>0</v>
      </c>
      <c r="O40" s="319"/>
      <c r="P40" s="319"/>
      <c r="Q40" s="323">
        <f t="shared" ref="Q40:Q43" si="81">SUM(P40-O40)</f>
        <v>0</v>
      </c>
      <c r="R40" s="319"/>
      <c r="S40" s="319"/>
      <c r="T40" s="323">
        <f t="shared" ref="T40:T43" si="82">SUM(S40-R40)</f>
        <v>0</v>
      </c>
      <c r="U40" s="325">
        <f t="shared" si="12"/>
        <v>2500000</v>
      </c>
      <c r="V40" s="325">
        <f t="shared" si="12"/>
        <v>2000000</v>
      </c>
      <c r="W40" s="325">
        <f t="shared" si="45"/>
        <v>-500000</v>
      </c>
      <c r="X40" s="319"/>
      <c r="Y40" s="319"/>
      <c r="Z40" s="109">
        <f t="shared" si="23"/>
        <v>0</v>
      </c>
      <c r="AA40" s="325">
        <f t="shared" si="24"/>
        <v>0</v>
      </c>
      <c r="AB40" s="325">
        <f t="shared" si="24"/>
        <v>0</v>
      </c>
      <c r="AC40" s="325">
        <f t="shared" si="24"/>
        <v>0</v>
      </c>
      <c r="AD40" s="319"/>
      <c r="AE40" s="319"/>
      <c r="AF40" s="109">
        <f t="shared" si="25"/>
        <v>0</v>
      </c>
      <c r="AG40" s="319"/>
      <c r="AH40" s="319"/>
      <c r="AI40" s="109">
        <f t="shared" si="26"/>
        <v>0</v>
      </c>
      <c r="AJ40" s="325">
        <f t="shared" si="49"/>
        <v>0</v>
      </c>
      <c r="AK40" s="325">
        <f t="shared" si="49"/>
        <v>0</v>
      </c>
      <c r="AL40" s="325">
        <f t="shared" si="49"/>
        <v>0</v>
      </c>
      <c r="AM40" s="325">
        <f t="shared" si="17"/>
        <v>2500000</v>
      </c>
      <c r="AN40" s="325">
        <f t="shared" si="17"/>
        <v>2000000</v>
      </c>
      <c r="AO40" s="325">
        <f t="shared" si="17"/>
        <v>-500000</v>
      </c>
      <c r="AP40" s="192">
        <f t="shared" si="19"/>
        <v>2500000</v>
      </c>
      <c r="AQ40" s="192">
        <f t="shared" si="20"/>
        <v>2000000</v>
      </c>
    </row>
    <row r="41" spans="1:43" ht="11.25">
      <c r="A41" s="368">
        <v>34</v>
      </c>
      <c r="B41" s="369" t="s">
        <v>32</v>
      </c>
      <c r="C41" s="319"/>
      <c r="D41" s="319"/>
      <c r="E41" s="323">
        <f t="shared" si="77"/>
        <v>0</v>
      </c>
      <c r="F41" s="319"/>
      <c r="G41" s="319"/>
      <c r="H41" s="323">
        <f t="shared" si="78"/>
        <v>0</v>
      </c>
      <c r="I41" s="319"/>
      <c r="J41" s="319"/>
      <c r="K41" s="323">
        <f t="shared" si="79"/>
        <v>0</v>
      </c>
      <c r="L41" s="319"/>
      <c r="M41" s="319"/>
      <c r="N41" s="323">
        <f t="shared" si="80"/>
        <v>0</v>
      </c>
      <c r="O41" s="319"/>
      <c r="P41" s="319"/>
      <c r="Q41" s="323">
        <f t="shared" si="81"/>
        <v>0</v>
      </c>
      <c r="R41" s="319"/>
      <c r="S41" s="319"/>
      <c r="T41" s="323">
        <f t="shared" si="82"/>
        <v>0</v>
      </c>
      <c r="U41" s="325">
        <f t="shared" si="12"/>
        <v>0</v>
      </c>
      <c r="V41" s="325">
        <f t="shared" si="12"/>
        <v>0</v>
      </c>
      <c r="W41" s="325">
        <f t="shared" si="45"/>
        <v>0</v>
      </c>
      <c r="X41" s="319"/>
      <c r="Y41" s="319"/>
      <c r="Z41" s="109">
        <f t="shared" si="23"/>
        <v>0</v>
      </c>
      <c r="AA41" s="325">
        <f t="shared" si="24"/>
        <v>0</v>
      </c>
      <c r="AB41" s="325">
        <f t="shared" si="24"/>
        <v>0</v>
      </c>
      <c r="AC41" s="325">
        <f t="shared" si="24"/>
        <v>0</v>
      </c>
      <c r="AD41" s="319"/>
      <c r="AE41" s="319"/>
      <c r="AF41" s="109">
        <f t="shared" si="25"/>
        <v>0</v>
      </c>
      <c r="AG41" s="319"/>
      <c r="AH41" s="319"/>
      <c r="AI41" s="109">
        <f t="shared" si="26"/>
        <v>0</v>
      </c>
      <c r="AJ41" s="325">
        <f t="shared" si="49"/>
        <v>0</v>
      </c>
      <c r="AK41" s="325">
        <f t="shared" si="49"/>
        <v>0</v>
      </c>
      <c r="AL41" s="325">
        <f t="shared" si="49"/>
        <v>0</v>
      </c>
      <c r="AM41" s="325">
        <f t="shared" si="17"/>
        <v>0</v>
      </c>
      <c r="AN41" s="325">
        <f t="shared" si="17"/>
        <v>0</v>
      </c>
      <c r="AO41" s="325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368">
        <v>35</v>
      </c>
      <c r="B42" s="369" t="s">
        <v>41</v>
      </c>
      <c r="C42" s="319"/>
      <c r="D42" s="319"/>
      <c r="E42" s="323">
        <f t="shared" si="77"/>
        <v>0</v>
      </c>
      <c r="F42" s="319"/>
      <c r="G42" s="319">
        <v>0</v>
      </c>
      <c r="H42" s="323">
        <f t="shared" si="78"/>
        <v>0</v>
      </c>
      <c r="I42" s="319"/>
      <c r="J42" s="319"/>
      <c r="K42" s="323">
        <f t="shared" si="79"/>
        <v>0</v>
      </c>
      <c r="L42" s="319"/>
      <c r="M42" s="319"/>
      <c r="N42" s="323">
        <f t="shared" si="80"/>
        <v>0</v>
      </c>
      <c r="O42" s="319"/>
      <c r="P42" s="319"/>
      <c r="Q42" s="323">
        <f t="shared" si="81"/>
        <v>0</v>
      </c>
      <c r="R42" s="319"/>
      <c r="S42" s="319"/>
      <c r="T42" s="323">
        <f t="shared" si="82"/>
        <v>0</v>
      </c>
      <c r="U42" s="325">
        <f t="shared" si="12"/>
        <v>0</v>
      </c>
      <c r="V42" s="325">
        <f t="shared" si="12"/>
        <v>0</v>
      </c>
      <c r="W42" s="325">
        <f t="shared" si="45"/>
        <v>0</v>
      </c>
      <c r="X42" s="319"/>
      <c r="Y42" s="319"/>
      <c r="Z42" s="109">
        <f t="shared" si="23"/>
        <v>0</v>
      </c>
      <c r="AA42" s="325">
        <f t="shared" si="24"/>
        <v>0</v>
      </c>
      <c r="AB42" s="325">
        <f t="shared" si="24"/>
        <v>0</v>
      </c>
      <c r="AC42" s="325">
        <f t="shared" si="24"/>
        <v>0</v>
      </c>
      <c r="AD42" s="319"/>
      <c r="AE42" s="319"/>
      <c r="AF42" s="109">
        <f t="shared" si="25"/>
        <v>0</v>
      </c>
      <c r="AG42" s="319"/>
      <c r="AH42" s="319"/>
      <c r="AI42" s="109">
        <f t="shared" si="26"/>
        <v>0</v>
      </c>
      <c r="AJ42" s="325">
        <f t="shared" si="49"/>
        <v>0</v>
      </c>
      <c r="AK42" s="325">
        <f t="shared" si="49"/>
        <v>0</v>
      </c>
      <c r="AL42" s="325">
        <f t="shared" si="49"/>
        <v>0</v>
      </c>
      <c r="AM42" s="325">
        <f t="shared" si="17"/>
        <v>0</v>
      </c>
      <c r="AN42" s="325">
        <f t="shared" si="17"/>
        <v>0</v>
      </c>
      <c r="AO42" s="325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368">
        <v>36</v>
      </c>
      <c r="B43" s="354" t="s">
        <v>33</v>
      </c>
      <c r="C43" s="319">
        <v>125000</v>
      </c>
      <c r="D43" s="319">
        <v>0</v>
      </c>
      <c r="E43" s="323">
        <f t="shared" si="77"/>
        <v>-125000</v>
      </c>
      <c r="F43" s="384">
        <v>9600000</v>
      </c>
      <c r="G43" s="386">
        <v>4796400</v>
      </c>
      <c r="H43" s="323">
        <f t="shared" si="78"/>
        <v>-4803600</v>
      </c>
      <c r="I43" s="319">
        <v>2000000</v>
      </c>
      <c r="J43" s="319">
        <v>978500</v>
      </c>
      <c r="K43" s="323">
        <f t="shared" si="79"/>
        <v>-1021500</v>
      </c>
      <c r="L43" s="319">
        <v>3000000</v>
      </c>
      <c r="M43" s="319">
        <v>1263000</v>
      </c>
      <c r="N43" s="323">
        <f t="shared" si="80"/>
        <v>-1737000</v>
      </c>
      <c r="O43" s="319">
        <v>3000000</v>
      </c>
      <c r="P43" s="319">
        <v>1345740</v>
      </c>
      <c r="Q43" s="323">
        <f t="shared" si="81"/>
        <v>-1654260</v>
      </c>
      <c r="R43" s="319">
        <v>3000000</v>
      </c>
      <c r="S43" s="319">
        <v>0</v>
      </c>
      <c r="T43" s="323">
        <f t="shared" si="82"/>
        <v>-3000000</v>
      </c>
      <c r="U43" s="325">
        <f t="shared" si="12"/>
        <v>20725000</v>
      </c>
      <c r="V43" s="325">
        <f t="shared" si="12"/>
        <v>8383640</v>
      </c>
      <c r="W43" s="325">
        <f t="shared" si="45"/>
        <v>-12341360</v>
      </c>
      <c r="X43" s="319"/>
      <c r="Y43" s="319"/>
      <c r="Z43" s="109">
        <f t="shared" si="23"/>
        <v>0</v>
      </c>
      <c r="AA43" s="325">
        <f t="shared" si="24"/>
        <v>0</v>
      </c>
      <c r="AB43" s="325">
        <f t="shared" si="24"/>
        <v>0</v>
      </c>
      <c r="AC43" s="325">
        <f t="shared" si="24"/>
        <v>0</v>
      </c>
      <c r="AD43" s="319"/>
      <c r="AE43" s="319"/>
      <c r="AF43" s="109">
        <f t="shared" si="25"/>
        <v>0</v>
      </c>
      <c r="AG43" s="319"/>
      <c r="AH43" s="319"/>
      <c r="AI43" s="109">
        <f t="shared" si="26"/>
        <v>0</v>
      </c>
      <c r="AJ43" s="325">
        <f t="shared" si="49"/>
        <v>0</v>
      </c>
      <c r="AK43" s="325">
        <f t="shared" si="49"/>
        <v>0</v>
      </c>
      <c r="AL43" s="325">
        <f t="shared" si="49"/>
        <v>0</v>
      </c>
      <c r="AM43" s="325">
        <f t="shared" si="17"/>
        <v>20725000</v>
      </c>
      <c r="AN43" s="325">
        <f t="shared" si="17"/>
        <v>8383640</v>
      </c>
      <c r="AO43" s="325">
        <f t="shared" si="17"/>
        <v>-12341360</v>
      </c>
      <c r="AP43" s="192">
        <f t="shared" si="19"/>
        <v>9725000</v>
      </c>
      <c r="AQ43" s="192">
        <f t="shared" si="20"/>
        <v>4796400</v>
      </c>
    </row>
    <row r="44" spans="1:43" ht="11.25">
      <c r="A44" s="366">
        <v>37</v>
      </c>
      <c r="B44" s="355" t="s">
        <v>38</v>
      </c>
      <c r="C44" s="163">
        <f>SUM(C45:C47)</f>
        <v>1624000</v>
      </c>
      <c r="D44" s="163">
        <f>SUM(D45:D47)</f>
        <v>1360000</v>
      </c>
      <c r="E44" s="163">
        <f t="shared" si="28"/>
        <v>-264000</v>
      </c>
      <c r="F44" s="163">
        <f>SUM(F45:F47)</f>
        <v>5720000</v>
      </c>
      <c r="G44" s="163">
        <f>SUM(G45:G47)</f>
        <v>5390000</v>
      </c>
      <c r="H44" s="163">
        <f t="shared" si="29"/>
        <v>-330000</v>
      </c>
      <c r="I44" s="163">
        <f>SUM(I45:I47)</f>
        <v>0</v>
      </c>
      <c r="J44" s="163">
        <f>SUM(J45:J47)</f>
        <v>0</v>
      </c>
      <c r="K44" s="163">
        <f t="shared" si="30"/>
        <v>0</v>
      </c>
      <c r="L44" s="163">
        <f>SUM(L45:L47)</f>
        <v>0</v>
      </c>
      <c r="M44" s="163">
        <f>SUM(M45:M47)</f>
        <v>0</v>
      </c>
      <c r="N44" s="163">
        <f t="shared" si="31"/>
        <v>0</v>
      </c>
      <c r="O44" s="163">
        <f>SUM(O45:O47)</f>
        <v>0</v>
      </c>
      <c r="P44" s="163">
        <f>SUM(P45:P47)</f>
        <v>0</v>
      </c>
      <c r="Q44" s="163">
        <f t="shared" si="32"/>
        <v>0</v>
      </c>
      <c r="R44" s="163">
        <f>SUM(R45:R47)</f>
        <v>0</v>
      </c>
      <c r="S44" s="163">
        <f>SUM(S45:S47)</f>
        <v>0</v>
      </c>
      <c r="T44" s="163">
        <f t="shared" si="33"/>
        <v>0</v>
      </c>
      <c r="U44" s="121">
        <f t="shared" si="12"/>
        <v>7344000</v>
      </c>
      <c r="V44" s="121">
        <f t="shared" si="12"/>
        <v>6750000</v>
      </c>
      <c r="W44" s="121">
        <f t="shared" si="45"/>
        <v>-594000</v>
      </c>
      <c r="X44" s="163">
        <f t="shared" ref="X44:Y44" si="83">SUM(X45:X47)</f>
        <v>0</v>
      </c>
      <c r="Y44" s="163">
        <f t="shared" si="83"/>
        <v>0</v>
      </c>
      <c r="Z44" s="163">
        <f t="shared" si="23"/>
        <v>0</v>
      </c>
      <c r="AA44" s="121">
        <f t="shared" si="24"/>
        <v>0</v>
      </c>
      <c r="AB44" s="121">
        <f t="shared" si="24"/>
        <v>0</v>
      </c>
      <c r="AC44" s="121">
        <f t="shared" si="24"/>
        <v>0</v>
      </c>
      <c r="AD44" s="163">
        <f t="shared" ref="AD44:AE44" si="84">SUM(AD45:AD47)</f>
        <v>0</v>
      </c>
      <c r="AE44" s="163">
        <f t="shared" si="84"/>
        <v>0</v>
      </c>
      <c r="AF44" s="163">
        <f t="shared" si="25"/>
        <v>0</v>
      </c>
      <c r="AG44" s="163">
        <f t="shared" ref="AG44:AH44" si="85">SUM(AG45:AG47)</f>
        <v>0</v>
      </c>
      <c r="AH44" s="163">
        <f t="shared" si="85"/>
        <v>0</v>
      </c>
      <c r="AI44" s="163">
        <f t="shared" si="26"/>
        <v>0</v>
      </c>
      <c r="AJ44" s="121">
        <f t="shared" si="49"/>
        <v>0</v>
      </c>
      <c r="AK44" s="121">
        <f t="shared" si="49"/>
        <v>0</v>
      </c>
      <c r="AL44" s="121">
        <f t="shared" si="49"/>
        <v>0</v>
      </c>
      <c r="AM44" s="121">
        <f t="shared" si="17"/>
        <v>7344000</v>
      </c>
      <c r="AN44" s="121">
        <f t="shared" si="17"/>
        <v>6750000</v>
      </c>
      <c r="AO44" s="121">
        <f t="shared" si="17"/>
        <v>-594000</v>
      </c>
      <c r="AP44" s="192">
        <f t="shared" si="19"/>
        <v>7344000</v>
      </c>
      <c r="AQ44" s="192">
        <f t="shared" si="20"/>
        <v>6750000</v>
      </c>
    </row>
    <row r="45" spans="1:43" ht="11.25">
      <c r="A45" s="368">
        <v>38</v>
      </c>
      <c r="B45" s="354" t="s">
        <v>40</v>
      </c>
      <c r="C45" s="319">
        <v>0</v>
      </c>
      <c r="D45" s="319">
        <v>0</v>
      </c>
      <c r="E45" s="323">
        <f t="shared" ref="E45:E47" si="86">SUM(D45-C45)</f>
        <v>0</v>
      </c>
      <c r="F45" s="319">
        <v>0</v>
      </c>
      <c r="G45" s="319">
        <v>0</v>
      </c>
      <c r="H45" s="323">
        <f t="shared" ref="H45:H47" si="87">SUM(G45-F45)</f>
        <v>0</v>
      </c>
      <c r="I45" s="319"/>
      <c r="J45" s="319"/>
      <c r="K45" s="323">
        <f t="shared" ref="K45:K47" si="88">SUM(J45-I45)</f>
        <v>0</v>
      </c>
      <c r="L45" s="319"/>
      <c r="M45" s="319"/>
      <c r="N45" s="323">
        <f t="shared" ref="N45:N47" si="89">SUM(M45-L45)</f>
        <v>0</v>
      </c>
      <c r="O45" s="319"/>
      <c r="P45" s="319"/>
      <c r="Q45" s="323">
        <f t="shared" ref="Q45:Q47" si="90">SUM(P45-O45)</f>
        <v>0</v>
      </c>
      <c r="R45" s="319"/>
      <c r="S45" s="319"/>
      <c r="T45" s="323">
        <f t="shared" ref="T45:T47" si="91">SUM(S45-R45)</f>
        <v>0</v>
      </c>
      <c r="U45" s="325">
        <f t="shared" si="12"/>
        <v>0</v>
      </c>
      <c r="V45" s="325">
        <f t="shared" si="12"/>
        <v>0</v>
      </c>
      <c r="W45" s="325">
        <f t="shared" si="45"/>
        <v>0</v>
      </c>
      <c r="X45" s="319"/>
      <c r="Y45" s="319"/>
      <c r="Z45" s="109">
        <f t="shared" si="23"/>
        <v>0</v>
      </c>
      <c r="AA45" s="325">
        <f t="shared" si="24"/>
        <v>0</v>
      </c>
      <c r="AB45" s="325">
        <f t="shared" si="24"/>
        <v>0</v>
      </c>
      <c r="AC45" s="325">
        <f t="shared" si="24"/>
        <v>0</v>
      </c>
      <c r="AD45" s="319"/>
      <c r="AE45" s="319"/>
      <c r="AF45" s="109">
        <f t="shared" si="25"/>
        <v>0</v>
      </c>
      <c r="AG45" s="319"/>
      <c r="AH45" s="319"/>
      <c r="AI45" s="109">
        <f t="shared" si="26"/>
        <v>0</v>
      </c>
      <c r="AJ45" s="325">
        <f t="shared" si="49"/>
        <v>0</v>
      </c>
      <c r="AK45" s="325">
        <f t="shared" si="49"/>
        <v>0</v>
      </c>
      <c r="AL45" s="325">
        <f t="shared" si="49"/>
        <v>0</v>
      </c>
      <c r="AM45" s="325">
        <f t="shared" si="17"/>
        <v>0</v>
      </c>
      <c r="AN45" s="325">
        <f t="shared" si="17"/>
        <v>0</v>
      </c>
      <c r="AO45" s="325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368">
        <v>39</v>
      </c>
      <c r="B46" s="354" t="s">
        <v>39</v>
      </c>
      <c r="C46" s="384">
        <v>1624000</v>
      </c>
      <c r="D46" s="386">
        <v>1360000</v>
      </c>
      <c r="E46" s="323">
        <f t="shared" si="86"/>
        <v>-264000</v>
      </c>
      <c r="F46" s="384">
        <v>5720000</v>
      </c>
      <c r="G46" s="386">
        <v>5390000</v>
      </c>
      <c r="H46" s="323">
        <f t="shared" si="87"/>
        <v>-330000</v>
      </c>
      <c r="I46" s="319"/>
      <c r="J46" s="319"/>
      <c r="K46" s="323">
        <f t="shared" si="88"/>
        <v>0</v>
      </c>
      <c r="L46" s="319"/>
      <c r="M46" s="319"/>
      <c r="N46" s="323">
        <f t="shared" si="89"/>
        <v>0</v>
      </c>
      <c r="O46" s="319"/>
      <c r="P46" s="319"/>
      <c r="Q46" s="323">
        <f t="shared" si="90"/>
        <v>0</v>
      </c>
      <c r="R46" s="319"/>
      <c r="S46" s="319"/>
      <c r="T46" s="323">
        <f t="shared" si="91"/>
        <v>0</v>
      </c>
      <c r="U46" s="325">
        <f t="shared" si="12"/>
        <v>7344000</v>
      </c>
      <c r="V46" s="325">
        <f t="shared" si="12"/>
        <v>6750000</v>
      </c>
      <c r="W46" s="325">
        <f t="shared" si="45"/>
        <v>-594000</v>
      </c>
      <c r="X46" s="319"/>
      <c r="Y46" s="319"/>
      <c r="Z46" s="109">
        <f t="shared" si="23"/>
        <v>0</v>
      </c>
      <c r="AA46" s="325">
        <f t="shared" si="24"/>
        <v>0</v>
      </c>
      <c r="AB46" s="325">
        <f t="shared" si="24"/>
        <v>0</v>
      </c>
      <c r="AC46" s="325">
        <f t="shared" si="24"/>
        <v>0</v>
      </c>
      <c r="AD46" s="319"/>
      <c r="AE46" s="319"/>
      <c r="AF46" s="109">
        <f t="shared" si="25"/>
        <v>0</v>
      </c>
      <c r="AG46" s="319"/>
      <c r="AH46" s="319"/>
      <c r="AI46" s="109">
        <f t="shared" si="26"/>
        <v>0</v>
      </c>
      <c r="AJ46" s="325">
        <f t="shared" si="49"/>
        <v>0</v>
      </c>
      <c r="AK46" s="325">
        <f t="shared" si="49"/>
        <v>0</v>
      </c>
      <c r="AL46" s="325">
        <f t="shared" si="49"/>
        <v>0</v>
      </c>
      <c r="AM46" s="325">
        <f t="shared" si="17"/>
        <v>7344000</v>
      </c>
      <c r="AN46" s="325">
        <f t="shared" si="17"/>
        <v>6750000</v>
      </c>
      <c r="AO46" s="325">
        <f t="shared" si="17"/>
        <v>-594000</v>
      </c>
      <c r="AP46" s="192">
        <f t="shared" si="19"/>
        <v>7344000</v>
      </c>
      <c r="AQ46" s="192">
        <f t="shared" si="20"/>
        <v>6750000</v>
      </c>
    </row>
    <row r="47" spans="1:43" ht="11.25">
      <c r="A47" s="368">
        <v>40</v>
      </c>
      <c r="B47" s="354" t="s">
        <v>42</v>
      </c>
      <c r="C47" s="319">
        <v>0</v>
      </c>
      <c r="D47" s="319">
        <v>0</v>
      </c>
      <c r="E47" s="323">
        <f t="shared" si="86"/>
        <v>0</v>
      </c>
      <c r="F47" s="319">
        <v>0</v>
      </c>
      <c r="G47" s="319">
        <v>0</v>
      </c>
      <c r="H47" s="323">
        <f t="shared" si="87"/>
        <v>0</v>
      </c>
      <c r="I47" s="319"/>
      <c r="J47" s="319"/>
      <c r="K47" s="323">
        <f t="shared" si="88"/>
        <v>0</v>
      </c>
      <c r="L47" s="319"/>
      <c r="M47" s="319"/>
      <c r="N47" s="323">
        <f t="shared" si="89"/>
        <v>0</v>
      </c>
      <c r="O47" s="319"/>
      <c r="P47" s="319"/>
      <c r="Q47" s="323">
        <f t="shared" si="90"/>
        <v>0</v>
      </c>
      <c r="R47" s="319"/>
      <c r="S47" s="319"/>
      <c r="T47" s="323">
        <f t="shared" si="91"/>
        <v>0</v>
      </c>
      <c r="U47" s="325">
        <f t="shared" si="12"/>
        <v>0</v>
      </c>
      <c r="V47" s="325">
        <f t="shared" si="12"/>
        <v>0</v>
      </c>
      <c r="W47" s="325">
        <f t="shared" si="45"/>
        <v>0</v>
      </c>
      <c r="X47" s="319"/>
      <c r="Y47" s="319"/>
      <c r="Z47" s="109">
        <f t="shared" si="23"/>
        <v>0</v>
      </c>
      <c r="AA47" s="325">
        <f t="shared" si="24"/>
        <v>0</v>
      </c>
      <c r="AB47" s="325">
        <f t="shared" si="24"/>
        <v>0</v>
      </c>
      <c r="AC47" s="325">
        <f t="shared" si="24"/>
        <v>0</v>
      </c>
      <c r="AD47" s="319"/>
      <c r="AE47" s="319"/>
      <c r="AF47" s="109">
        <f t="shared" si="25"/>
        <v>0</v>
      </c>
      <c r="AG47" s="319"/>
      <c r="AH47" s="319"/>
      <c r="AI47" s="109">
        <f t="shared" si="26"/>
        <v>0</v>
      </c>
      <c r="AJ47" s="325">
        <f t="shared" si="49"/>
        <v>0</v>
      </c>
      <c r="AK47" s="325">
        <f t="shared" si="49"/>
        <v>0</v>
      </c>
      <c r="AL47" s="325">
        <f t="shared" si="49"/>
        <v>0</v>
      </c>
      <c r="AM47" s="325">
        <f t="shared" si="17"/>
        <v>0</v>
      </c>
      <c r="AN47" s="325">
        <f t="shared" si="17"/>
        <v>0</v>
      </c>
      <c r="AO47" s="325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366">
        <v>41</v>
      </c>
      <c r="B48" s="355" t="s">
        <v>43</v>
      </c>
      <c r="C48" s="163">
        <f>SUM(C49:C57)</f>
        <v>4336000</v>
      </c>
      <c r="D48" s="163">
        <f>SUM(D49:D57)</f>
        <v>1289000</v>
      </c>
      <c r="E48" s="163">
        <f t="shared" si="28"/>
        <v>-3047000</v>
      </c>
      <c r="F48" s="163">
        <f>SUM(F49:F57)</f>
        <v>63305500</v>
      </c>
      <c r="G48" s="163">
        <f>SUM(G49:G57)</f>
        <v>20207578</v>
      </c>
      <c r="H48" s="163">
        <f t="shared" si="29"/>
        <v>-43097922</v>
      </c>
      <c r="I48" s="163">
        <f>SUM(I49:I57)</f>
        <v>0</v>
      </c>
      <c r="J48" s="163">
        <f>SUM(J49:J57)</f>
        <v>0</v>
      </c>
      <c r="K48" s="163">
        <f t="shared" si="30"/>
        <v>0</v>
      </c>
      <c r="L48" s="163">
        <f>SUM(L49:L57)</f>
        <v>0</v>
      </c>
      <c r="M48" s="163">
        <f>SUM(M49:M57)</f>
        <v>0</v>
      </c>
      <c r="N48" s="163">
        <f t="shared" si="31"/>
        <v>0</v>
      </c>
      <c r="O48" s="163">
        <f>SUM(O49:O57)</f>
        <v>0</v>
      </c>
      <c r="P48" s="163">
        <f>SUM(P49:P57)</f>
        <v>0</v>
      </c>
      <c r="Q48" s="163">
        <f t="shared" si="32"/>
        <v>0</v>
      </c>
      <c r="R48" s="163">
        <f>SUM(R49:R57)</f>
        <v>0</v>
      </c>
      <c r="S48" s="163">
        <f>SUM(S49:S57)</f>
        <v>0</v>
      </c>
      <c r="T48" s="163">
        <f t="shared" si="33"/>
        <v>0</v>
      </c>
      <c r="U48" s="121">
        <f t="shared" si="12"/>
        <v>67641500</v>
      </c>
      <c r="V48" s="121">
        <f t="shared" si="12"/>
        <v>21496578</v>
      </c>
      <c r="W48" s="121">
        <f t="shared" si="45"/>
        <v>-46144922</v>
      </c>
      <c r="X48" s="163">
        <f t="shared" ref="X48:Y48" si="92">SUM(X49:X57)</f>
        <v>0</v>
      </c>
      <c r="Y48" s="163">
        <f t="shared" si="92"/>
        <v>0</v>
      </c>
      <c r="Z48" s="163">
        <f t="shared" si="23"/>
        <v>0</v>
      </c>
      <c r="AA48" s="121">
        <f t="shared" si="24"/>
        <v>0</v>
      </c>
      <c r="AB48" s="121">
        <f t="shared" si="24"/>
        <v>0</v>
      </c>
      <c r="AC48" s="121">
        <f t="shared" si="24"/>
        <v>0</v>
      </c>
      <c r="AD48" s="163">
        <f t="shared" ref="AD48:AE48" si="93">SUM(AD49:AD57)</f>
        <v>79560700</v>
      </c>
      <c r="AE48" s="163">
        <f t="shared" si="93"/>
        <v>70150000</v>
      </c>
      <c r="AF48" s="163">
        <f t="shared" si="25"/>
        <v>-9410700</v>
      </c>
      <c r="AG48" s="163">
        <f t="shared" ref="AG48:AH48" si="94">SUM(AG49:AG57)</f>
        <v>21762200</v>
      </c>
      <c r="AH48" s="163">
        <f t="shared" si="94"/>
        <v>0</v>
      </c>
      <c r="AI48" s="163">
        <f t="shared" si="26"/>
        <v>-21762200</v>
      </c>
      <c r="AJ48" s="121">
        <f t="shared" si="49"/>
        <v>101322900</v>
      </c>
      <c r="AK48" s="121">
        <f t="shared" si="49"/>
        <v>70150000</v>
      </c>
      <c r="AL48" s="121">
        <f t="shared" si="49"/>
        <v>-31172900</v>
      </c>
      <c r="AM48" s="121">
        <f t="shared" si="17"/>
        <v>168964400</v>
      </c>
      <c r="AN48" s="121">
        <f t="shared" si="17"/>
        <v>91646578</v>
      </c>
      <c r="AO48" s="121">
        <f t="shared" si="17"/>
        <v>-77317822</v>
      </c>
      <c r="AP48" s="192">
        <f t="shared" si="19"/>
        <v>168964400</v>
      </c>
      <c r="AQ48" s="192">
        <f t="shared" si="20"/>
        <v>91646578</v>
      </c>
    </row>
    <row r="49" spans="1:43" ht="11.25">
      <c r="A49" s="368">
        <v>42</v>
      </c>
      <c r="B49" s="369" t="s">
        <v>74</v>
      </c>
      <c r="C49" s="384">
        <v>4336000</v>
      </c>
      <c r="D49" s="386">
        <v>1289000</v>
      </c>
      <c r="E49" s="323">
        <f t="shared" ref="E49:E57" si="95">SUM(D49-C49)</f>
        <v>-3047000</v>
      </c>
      <c r="F49" s="384">
        <v>61457000</v>
      </c>
      <c r="G49" s="386">
        <v>19377200</v>
      </c>
      <c r="H49" s="323">
        <f t="shared" ref="H49:H57" si="96">SUM(G49-F49)</f>
        <v>-42079800</v>
      </c>
      <c r="I49" s="319"/>
      <c r="J49" s="319"/>
      <c r="K49" s="323">
        <f t="shared" ref="K49:K57" si="97">SUM(J49-I49)</f>
        <v>0</v>
      </c>
      <c r="L49" s="319"/>
      <c r="M49" s="319"/>
      <c r="N49" s="323">
        <f t="shared" ref="N49:N57" si="98">SUM(M49-L49)</f>
        <v>0</v>
      </c>
      <c r="O49" s="319"/>
      <c r="P49" s="319"/>
      <c r="Q49" s="323">
        <f t="shared" ref="Q49:Q57" si="99">SUM(P49-O49)</f>
        <v>0</v>
      </c>
      <c r="R49" s="319"/>
      <c r="S49" s="319"/>
      <c r="T49" s="323">
        <f t="shared" ref="T49:T57" si="100">SUM(S49-R49)</f>
        <v>0</v>
      </c>
      <c r="U49" s="325">
        <f t="shared" si="12"/>
        <v>65793000</v>
      </c>
      <c r="V49" s="325">
        <f t="shared" si="12"/>
        <v>20666200</v>
      </c>
      <c r="W49" s="325">
        <f t="shared" si="45"/>
        <v>-45126800</v>
      </c>
      <c r="X49" s="319"/>
      <c r="Y49" s="319"/>
      <c r="Z49" s="109">
        <f t="shared" si="23"/>
        <v>0</v>
      </c>
      <c r="AA49" s="325">
        <f t="shared" si="24"/>
        <v>0</v>
      </c>
      <c r="AB49" s="325">
        <f t="shared" si="24"/>
        <v>0</v>
      </c>
      <c r="AC49" s="325">
        <f t="shared" si="24"/>
        <v>0</v>
      </c>
      <c r="AD49" s="384">
        <v>79560700</v>
      </c>
      <c r="AE49" s="386">
        <v>70150000</v>
      </c>
      <c r="AF49" s="109">
        <f t="shared" si="25"/>
        <v>-9410700</v>
      </c>
      <c r="AG49" s="384">
        <v>21762200</v>
      </c>
      <c r="AH49" s="386">
        <v>0</v>
      </c>
      <c r="AI49" s="109">
        <f t="shared" si="26"/>
        <v>-21762200</v>
      </c>
      <c r="AJ49" s="325">
        <f t="shared" si="49"/>
        <v>101322900</v>
      </c>
      <c r="AK49" s="325">
        <f t="shared" si="49"/>
        <v>70150000</v>
      </c>
      <c r="AL49" s="325">
        <f t="shared" si="49"/>
        <v>-31172900</v>
      </c>
      <c r="AM49" s="325">
        <f t="shared" si="17"/>
        <v>167115900</v>
      </c>
      <c r="AN49" s="325">
        <f t="shared" si="17"/>
        <v>90816200</v>
      </c>
      <c r="AO49" s="325">
        <f t="shared" si="17"/>
        <v>-76299700</v>
      </c>
      <c r="AP49" s="192">
        <f t="shared" si="19"/>
        <v>167115900</v>
      </c>
      <c r="AQ49" s="192">
        <f t="shared" si="20"/>
        <v>90816200</v>
      </c>
    </row>
    <row r="50" spans="1:43" ht="11.25">
      <c r="A50" s="368">
        <v>43</v>
      </c>
      <c r="B50" s="354" t="s">
        <v>44</v>
      </c>
      <c r="C50" s="319"/>
      <c r="D50" s="319"/>
      <c r="E50" s="323">
        <f t="shared" si="95"/>
        <v>0</v>
      </c>
      <c r="F50" s="319">
        <v>330000</v>
      </c>
      <c r="G50" s="319">
        <v>0</v>
      </c>
      <c r="H50" s="323">
        <f t="shared" si="96"/>
        <v>-330000</v>
      </c>
      <c r="I50" s="319"/>
      <c r="J50" s="319"/>
      <c r="K50" s="323">
        <f t="shared" si="97"/>
        <v>0</v>
      </c>
      <c r="L50" s="319"/>
      <c r="M50" s="319"/>
      <c r="N50" s="323">
        <f t="shared" si="98"/>
        <v>0</v>
      </c>
      <c r="O50" s="319"/>
      <c r="P50" s="319"/>
      <c r="Q50" s="323">
        <f t="shared" si="99"/>
        <v>0</v>
      </c>
      <c r="R50" s="319"/>
      <c r="S50" s="319"/>
      <c r="T50" s="323">
        <f t="shared" si="100"/>
        <v>0</v>
      </c>
      <c r="U50" s="325">
        <f t="shared" si="12"/>
        <v>330000</v>
      </c>
      <c r="V50" s="325">
        <f t="shared" si="12"/>
        <v>0</v>
      </c>
      <c r="W50" s="325">
        <f t="shared" si="45"/>
        <v>-330000</v>
      </c>
      <c r="X50" s="319"/>
      <c r="Y50" s="319"/>
      <c r="Z50" s="109">
        <f t="shared" si="23"/>
        <v>0</v>
      </c>
      <c r="AA50" s="325">
        <f t="shared" si="24"/>
        <v>0</v>
      </c>
      <c r="AB50" s="325">
        <f t="shared" si="24"/>
        <v>0</v>
      </c>
      <c r="AC50" s="325">
        <f t="shared" si="24"/>
        <v>0</v>
      </c>
      <c r="AD50" s="319"/>
      <c r="AE50" s="319"/>
      <c r="AF50" s="109">
        <f t="shared" si="25"/>
        <v>0</v>
      </c>
      <c r="AG50" s="319"/>
      <c r="AH50" s="319"/>
      <c r="AI50" s="109">
        <f t="shared" si="26"/>
        <v>0</v>
      </c>
      <c r="AJ50" s="325">
        <f t="shared" si="49"/>
        <v>0</v>
      </c>
      <c r="AK50" s="325">
        <f t="shared" si="49"/>
        <v>0</v>
      </c>
      <c r="AL50" s="325">
        <f t="shared" si="49"/>
        <v>0</v>
      </c>
      <c r="AM50" s="325">
        <f t="shared" si="17"/>
        <v>330000</v>
      </c>
      <c r="AN50" s="325">
        <f t="shared" si="17"/>
        <v>0</v>
      </c>
      <c r="AO50" s="325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368">
        <v>44</v>
      </c>
      <c r="B51" s="354" t="s">
        <v>45</v>
      </c>
      <c r="C51" s="319"/>
      <c r="D51" s="319"/>
      <c r="E51" s="323">
        <f t="shared" si="95"/>
        <v>0</v>
      </c>
      <c r="F51" s="319">
        <v>750000</v>
      </c>
      <c r="G51" s="319">
        <v>747030</v>
      </c>
      <c r="H51" s="323">
        <f t="shared" si="96"/>
        <v>-2970</v>
      </c>
      <c r="I51" s="319"/>
      <c r="J51" s="319"/>
      <c r="K51" s="323">
        <f t="shared" si="97"/>
        <v>0</v>
      </c>
      <c r="L51" s="319"/>
      <c r="M51" s="319"/>
      <c r="N51" s="323">
        <f t="shared" si="98"/>
        <v>0</v>
      </c>
      <c r="O51" s="319"/>
      <c r="P51" s="319"/>
      <c r="Q51" s="323">
        <f t="shared" si="99"/>
        <v>0</v>
      </c>
      <c r="R51" s="319"/>
      <c r="S51" s="319"/>
      <c r="T51" s="323">
        <f t="shared" si="100"/>
        <v>0</v>
      </c>
      <c r="U51" s="325">
        <f t="shared" si="12"/>
        <v>750000</v>
      </c>
      <c r="V51" s="325">
        <f t="shared" si="12"/>
        <v>747030</v>
      </c>
      <c r="W51" s="325">
        <f t="shared" si="45"/>
        <v>-2970</v>
      </c>
      <c r="X51" s="319"/>
      <c r="Y51" s="319"/>
      <c r="Z51" s="109">
        <f t="shared" si="23"/>
        <v>0</v>
      </c>
      <c r="AA51" s="325">
        <f t="shared" si="24"/>
        <v>0</v>
      </c>
      <c r="AB51" s="325">
        <f t="shared" si="24"/>
        <v>0</v>
      </c>
      <c r="AC51" s="325">
        <f t="shared" si="24"/>
        <v>0</v>
      </c>
      <c r="AD51" s="319"/>
      <c r="AE51" s="319"/>
      <c r="AF51" s="109">
        <f t="shared" si="25"/>
        <v>0</v>
      </c>
      <c r="AG51" s="319"/>
      <c r="AH51" s="319"/>
      <c r="AI51" s="109">
        <f t="shared" si="26"/>
        <v>0</v>
      </c>
      <c r="AJ51" s="325">
        <f t="shared" si="49"/>
        <v>0</v>
      </c>
      <c r="AK51" s="325">
        <f t="shared" si="49"/>
        <v>0</v>
      </c>
      <c r="AL51" s="325">
        <f t="shared" si="49"/>
        <v>0</v>
      </c>
      <c r="AM51" s="325">
        <f t="shared" si="17"/>
        <v>750000</v>
      </c>
      <c r="AN51" s="325">
        <f t="shared" si="17"/>
        <v>747030</v>
      </c>
      <c r="AO51" s="325">
        <f t="shared" si="17"/>
        <v>-2970</v>
      </c>
      <c r="AP51" s="192">
        <f t="shared" si="19"/>
        <v>750000</v>
      </c>
      <c r="AQ51" s="192">
        <f t="shared" si="20"/>
        <v>747030</v>
      </c>
    </row>
    <row r="52" spans="1:43" ht="11.25">
      <c r="A52" s="368">
        <v>45</v>
      </c>
      <c r="B52" s="354" t="s">
        <v>51</v>
      </c>
      <c r="C52" s="319"/>
      <c r="D52" s="319"/>
      <c r="E52" s="323">
        <f t="shared" si="95"/>
        <v>0</v>
      </c>
      <c r="F52" s="319">
        <v>288500</v>
      </c>
      <c r="G52" s="319">
        <v>67000</v>
      </c>
      <c r="H52" s="323">
        <f t="shared" si="96"/>
        <v>-221500</v>
      </c>
      <c r="I52" s="319"/>
      <c r="J52" s="319"/>
      <c r="K52" s="323">
        <f t="shared" si="97"/>
        <v>0</v>
      </c>
      <c r="L52" s="319"/>
      <c r="M52" s="319"/>
      <c r="N52" s="323">
        <f t="shared" si="98"/>
        <v>0</v>
      </c>
      <c r="O52" s="319"/>
      <c r="P52" s="319"/>
      <c r="Q52" s="323">
        <f t="shared" si="99"/>
        <v>0</v>
      </c>
      <c r="R52" s="319"/>
      <c r="S52" s="319"/>
      <c r="T52" s="323">
        <f t="shared" si="100"/>
        <v>0</v>
      </c>
      <c r="U52" s="325">
        <f t="shared" si="12"/>
        <v>288500</v>
      </c>
      <c r="V52" s="325">
        <f t="shared" si="12"/>
        <v>67000</v>
      </c>
      <c r="W52" s="325">
        <f t="shared" si="45"/>
        <v>-221500</v>
      </c>
      <c r="X52" s="319"/>
      <c r="Y52" s="319"/>
      <c r="Z52" s="109">
        <f t="shared" si="23"/>
        <v>0</v>
      </c>
      <c r="AA52" s="325">
        <f t="shared" si="24"/>
        <v>0</v>
      </c>
      <c r="AB52" s="325">
        <f t="shared" si="24"/>
        <v>0</v>
      </c>
      <c r="AC52" s="325">
        <f t="shared" si="24"/>
        <v>0</v>
      </c>
      <c r="AD52" s="319"/>
      <c r="AE52" s="319"/>
      <c r="AF52" s="109">
        <f t="shared" si="25"/>
        <v>0</v>
      </c>
      <c r="AG52" s="319"/>
      <c r="AH52" s="319"/>
      <c r="AI52" s="109">
        <f t="shared" si="26"/>
        <v>0</v>
      </c>
      <c r="AJ52" s="325">
        <f t="shared" si="49"/>
        <v>0</v>
      </c>
      <c r="AK52" s="325">
        <f t="shared" si="49"/>
        <v>0</v>
      </c>
      <c r="AL52" s="325">
        <f t="shared" si="49"/>
        <v>0</v>
      </c>
      <c r="AM52" s="325">
        <f t="shared" si="17"/>
        <v>288500</v>
      </c>
      <c r="AN52" s="325">
        <f t="shared" si="17"/>
        <v>67000</v>
      </c>
      <c r="AO52" s="325">
        <f t="shared" si="17"/>
        <v>-221500</v>
      </c>
      <c r="AP52" s="192">
        <f t="shared" si="19"/>
        <v>288500</v>
      </c>
      <c r="AQ52" s="192">
        <f t="shared" si="20"/>
        <v>67000</v>
      </c>
    </row>
    <row r="53" spans="1:43" ht="11.25">
      <c r="A53" s="368">
        <v>46</v>
      </c>
      <c r="B53" s="354" t="s">
        <v>46</v>
      </c>
      <c r="C53" s="319"/>
      <c r="D53" s="319"/>
      <c r="E53" s="323">
        <f t="shared" si="95"/>
        <v>0</v>
      </c>
      <c r="F53" s="319">
        <v>180000</v>
      </c>
      <c r="G53" s="319">
        <v>0</v>
      </c>
      <c r="H53" s="323">
        <f t="shared" si="96"/>
        <v>-180000</v>
      </c>
      <c r="I53" s="319"/>
      <c r="J53" s="319"/>
      <c r="K53" s="323">
        <f t="shared" si="97"/>
        <v>0</v>
      </c>
      <c r="L53" s="319"/>
      <c r="M53" s="319"/>
      <c r="N53" s="323">
        <f t="shared" si="98"/>
        <v>0</v>
      </c>
      <c r="O53" s="319"/>
      <c r="P53" s="319"/>
      <c r="Q53" s="323">
        <f t="shared" si="99"/>
        <v>0</v>
      </c>
      <c r="R53" s="319"/>
      <c r="S53" s="319"/>
      <c r="T53" s="323">
        <f t="shared" si="100"/>
        <v>0</v>
      </c>
      <c r="U53" s="325">
        <f t="shared" si="12"/>
        <v>180000</v>
      </c>
      <c r="V53" s="325">
        <f t="shared" si="12"/>
        <v>0</v>
      </c>
      <c r="W53" s="325">
        <f t="shared" si="45"/>
        <v>-180000</v>
      </c>
      <c r="X53" s="319"/>
      <c r="Y53" s="319"/>
      <c r="Z53" s="109">
        <f t="shared" si="23"/>
        <v>0</v>
      </c>
      <c r="AA53" s="325">
        <f t="shared" si="24"/>
        <v>0</v>
      </c>
      <c r="AB53" s="325">
        <f t="shared" si="24"/>
        <v>0</v>
      </c>
      <c r="AC53" s="325">
        <f t="shared" si="24"/>
        <v>0</v>
      </c>
      <c r="AD53" s="319"/>
      <c r="AE53" s="319"/>
      <c r="AF53" s="109">
        <f t="shared" si="25"/>
        <v>0</v>
      </c>
      <c r="AG53" s="319"/>
      <c r="AH53" s="319"/>
      <c r="AI53" s="109">
        <f t="shared" si="26"/>
        <v>0</v>
      </c>
      <c r="AJ53" s="325">
        <f t="shared" si="49"/>
        <v>0</v>
      </c>
      <c r="AK53" s="325">
        <f t="shared" si="49"/>
        <v>0</v>
      </c>
      <c r="AL53" s="325">
        <f t="shared" si="49"/>
        <v>0</v>
      </c>
      <c r="AM53" s="325">
        <f t="shared" si="17"/>
        <v>180000</v>
      </c>
      <c r="AN53" s="325">
        <f t="shared" si="17"/>
        <v>0</v>
      </c>
      <c r="AO53" s="325">
        <f t="shared" si="17"/>
        <v>-180000</v>
      </c>
      <c r="AP53" s="192">
        <f t="shared" si="19"/>
        <v>180000</v>
      </c>
      <c r="AQ53" s="192">
        <f t="shared" si="20"/>
        <v>0</v>
      </c>
    </row>
    <row r="54" spans="1:43" ht="11.25">
      <c r="A54" s="368">
        <v>47</v>
      </c>
      <c r="B54" s="354" t="s">
        <v>47</v>
      </c>
      <c r="C54" s="319"/>
      <c r="D54" s="319"/>
      <c r="E54" s="323">
        <f t="shared" si="95"/>
        <v>0</v>
      </c>
      <c r="F54" s="319"/>
      <c r="G54" s="319"/>
      <c r="H54" s="323">
        <f t="shared" si="96"/>
        <v>0</v>
      </c>
      <c r="I54" s="319"/>
      <c r="J54" s="319"/>
      <c r="K54" s="323">
        <f t="shared" si="97"/>
        <v>0</v>
      </c>
      <c r="L54" s="319"/>
      <c r="M54" s="319"/>
      <c r="N54" s="323">
        <f t="shared" si="98"/>
        <v>0</v>
      </c>
      <c r="O54" s="319"/>
      <c r="P54" s="319"/>
      <c r="Q54" s="323">
        <f t="shared" si="99"/>
        <v>0</v>
      </c>
      <c r="R54" s="319"/>
      <c r="S54" s="319"/>
      <c r="T54" s="323">
        <f t="shared" si="100"/>
        <v>0</v>
      </c>
      <c r="U54" s="325">
        <f t="shared" si="12"/>
        <v>0</v>
      </c>
      <c r="V54" s="325">
        <f t="shared" si="12"/>
        <v>0</v>
      </c>
      <c r="W54" s="325">
        <f t="shared" si="45"/>
        <v>0</v>
      </c>
      <c r="X54" s="319"/>
      <c r="Y54" s="319"/>
      <c r="Z54" s="109">
        <f t="shared" si="23"/>
        <v>0</v>
      </c>
      <c r="AA54" s="325">
        <f t="shared" si="24"/>
        <v>0</v>
      </c>
      <c r="AB54" s="325">
        <f t="shared" si="24"/>
        <v>0</v>
      </c>
      <c r="AC54" s="325">
        <f t="shared" si="24"/>
        <v>0</v>
      </c>
      <c r="AD54" s="319"/>
      <c r="AE54" s="319"/>
      <c r="AF54" s="109">
        <f t="shared" si="25"/>
        <v>0</v>
      </c>
      <c r="AG54" s="319"/>
      <c r="AH54" s="319"/>
      <c r="AI54" s="109">
        <f t="shared" si="26"/>
        <v>0</v>
      </c>
      <c r="AJ54" s="325">
        <f t="shared" si="49"/>
        <v>0</v>
      </c>
      <c r="AK54" s="325">
        <f t="shared" si="49"/>
        <v>0</v>
      </c>
      <c r="AL54" s="325">
        <f t="shared" si="49"/>
        <v>0</v>
      </c>
      <c r="AM54" s="325">
        <f t="shared" si="17"/>
        <v>0</v>
      </c>
      <c r="AN54" s="325">
        <f t="shared" si="17"/>
        <v>0</v>
      </c>
      <c r="AO54" s="325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368">
        <v>48</v>
      </c>
      <c r="B55" s="354" t="s">
        <v>48</v>
      </c>
      <c r="C55" s="319"/>
      <c r="D55" s="319"/>
      <c r="E55" s="323">
        <f t="shared" si="95"/>
        <v>0</v>
      </c>
      <c r="F55" s="319">
        <v>300000</v>
      </c>
      <c r="G55" s="319">
        <v>16348</v>
      </c>
      <c r="H55" s="323">
        <f t="shared" si="96"/>
        <v>-283652</v>
      </c>
      <c r="I55" s="319"/>
      <c r="J55" s="319"/>
      <c r="K55" s="323">
        <f t="shared" si="97"/>
        <v>0</v>
      </c>
      <c r="L55" s="319"/>
      <c r="M55" s="319"/>
      <c r="N55" s="323">
        <f t="shared" si="98"/>
        <v>0</v>
      </c>
      <c r="O55" s="319"/>
      <c r="P55" s="319"/>
      <c r="Q55" s="323">
        <f t="shared" si="99"/>
        <v>0</v>
      </c>
      <c r="R55" s="319"/>
      <c r="S55" s="319"/>
      <c r="T55" s="323">
        <f t="shared" si="100"/>
        <v>0</v>
      </c>
      <c r="U55" s="325">
        <f t="shared" si="12"/>
        <v>300000</v>
      </c>
      <c r="V55" s="325">
        <f t="shared" si="12"/>
        <v>16348</v>
      </c>
      <c r="W55" s="325">
        <f t="shared" si="45"/>
        <v>-283652</v>
      </c>
      <c r="X55" s="319"/>
      <c r="Y55" s="319"/>
      <c r="Z55" s="109">
        <f t="shared" si="23"/>
        <v>0</v>
      </c>
      <c r="AA55" s="325">
        <f t="shared" si="24"/>
        <v>0</v>
      </c>
      <c r="AB55" s="325">
        <f t="shared" si="24"/>
        <v>0</v>
      </c>
      <c r="AC55" s="325">
        <f t="shared" si="24"/>
        <v>0</v>
      </c>
      <c r="AD55" s="319"/>
      <c r="AE55" s="319"/>
      <c r="AF55" s="109">
        <f t="shared" si="25"/>
        <v>0</v>
      </c>
      <c r="AG55" s="319"/>
      <c r="AH55" s="319"/>
      <c r="AI55" s="109">
        <f t="shared" si="26"/>
        <v>0</v>
      </c>
      <c r="AJ55" s="325">
        <f t="shared" si="49"/>
        <v>0</v>
      </c>
      <c r="AK55" s="325">
        <f t="shared" si="49"/>
        <v>0</v>
      </c>
      <c r="AL55" s="325">
        <f t="shared" si="49"/>
        <v>0</v>
      </c>
      <c r="AM55" s="325">
        <f t="shared" si="17"/>
        <v>300000</v>
      </c>
      <c r="AN55" s="325">
        <f t="shared" si="17"/>
        <v>16348</v>
      </c>
      <c r="AO55" s="325">
        <f t="shared" si="17"/>
        <v>-283652</v>
      </c>
      <c r="AP55" s="192">
        <f t="shared" si="19"/>
        <v>300000</v>
      </c>
      <c r="AQ55" s="192">
        <f t="shared" si="20"/>
        <v>16348</v>
      </c>
    </row>
    <row r="56" spans="1:43" ht="11.25">
      <c r="A56" s="368">
        <v>49</v>
      </c>
      <c r="B56" s="354" t="s">
        <v>49</v>
      </c>
      <c r="C56" s="319"/>
      <c r="D56" s="319"/>
      <c r="E56" s="323">
        <f t="shared" si="95"/>
        <v>0</v>
      </c>
      <c r="F56" s="319"/>
      <c r="G56" s="319"/>
      <c r="H56" s="323">
        <f t="shared" si="96"/>
        <v>0</v>
      </c>
      <c r="I56" s="319"/>
      <c r="J56" s="319"/>
      <c r="K56" s="323">
        <f t="shared" si="97"/>
        <v>0</v>
      </c>
      <c r="L56" s="319"/>
      <c r="M56" s="319"/>
      <c r="N56" s="323">
        <f t="shared" si="98"/>
        <v>0</v>
      </c>
      <c r="O56" s="319"/>
      <c r="P56" s="319"/>
      <c r="Q56" s="323">
        <f t="shared" si="99"/>
        <v>0</v>
      </c>
      <c r="R56" s="319"/>
      <c r="S56" s="319"/>
      <c r="T56" s="323">
        <f t="shared" si="100"/>
        <v>0</v>
      </c>
      <c r="U56" s="325">
        <f t="shared" si="12"/>
        <v>0</v>
      </c>
      <c r="V56" s="325">
        <f t="shared" si="12"/>
        <v>0</v>
      </c>
      <c r="W56" s="325">
        <f t="shared" si="45"/>
        <v>0</v>
      </c>
      <c r="X56" s="319"/>
      <c r="Y56" s="319"/>
      <c r="Z56" s="109">
        <f t="shared" si="23"/>
        <v>0</v>
      </c>
      <c r="AA56" s="325">
        <f t="shared" si="24"/>
        <v>0</v>
      </c>
      <c r="AB56" s="325">
        <f t="shared" si="24"/>
        <v>0</v>
      </c>
      <c r="AC56" s="325">
        <f t="shared" si="24"/>
        <v>0</v>
      </c>
      <c r="AD56" s="319"/>
      <c r="AE56" s="319"/>
      <c r="AF56" s="109">
        <f t="shared" si="25"/>
        <v>0</v>
      </c>
      <c r="AG56" s="319"/>
      <c r="AH56" s="319"/>
      <c r="AI56" s="109">
        <f t="shared" si="26"/>
        <v>0</v>
      </c>
      <c r="AJ56" s="325">
        <f t="shared" si="49"/>
        <v>0</v>
      </c>
      <c r="AK56" s="325">
        <f t="shared" si="49"/>
        <v>0</v>
      </c>
      <c r="AL56" s="325">
        <f t="shared" si="49"/>
        <v>0</v>
      </c>
      <c r="AM56" s="325">
        <f t="shared" si="17"/>
        <v>0</v>
      </c>
      <c r="AN56" s="325">
        <f t="shared" si="17"/>
        <v>0</v>
      </c>
      <c r="AO56" s="325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368">
        <v>50</v>
      </c>
      <c r="B57" s="354" t="s">
        <v>50</v>
      </c>
      <c r="C57" s="319"/>
      <c r="D57" s="319"/>
      <c r="E57" s="323">
        <f t="shared" si="95"/>
        <v>0</v>
      </c>
      <c r="F57" s="319"/>
      <c r="G57" s="319"/>
      <c r="H57" s="323">
        <f t="shared" si="96"/>
        <v>0</v>
      </c>
      <c r="I57" s="319"/>
      <c r="J57" s="319"/>
      <c r="K57" s="323">
        <f t="shared" si="97"/>
        <v>0</v>
      </c>
      <c r="L57" s="319"/>
      <c r="M57" s="319"/>
      <c r="N57" s="323">
        <f t="shared" si="98"/>
        <v>0</v>
      </c>
      <c r="O57" s="319"/>
      <c r="P57" s="319"/>
      <c r="Q57" s="323">
        <f t="shared" si="99"/>
        <v>0</v>
      </c>
      <c r="R57" s="319"/>
      <c r="S57" s="319"/>
      <c r="T57" s="323">
        <f t="shared" si="100"/>
        <v>0</v>
      </c>
      <c r="U57" s="325">
        <f t="shared" si="12"/>
        <v>0</v>
      </c>
      <c r="V57" s="325">
        <f t="shared" si="12"/>
        <v>0</v>
      </c>
      <c r="W57" s="325">
        <f t="shared" si="45"/>
        <v>0</v>
      </c>
      <c r="X57" s="319"/>
      <c r="Y57" s="319"/>
      <c r="Z57" s="109">
        <f t="shared" si="23"/>
        <v>0</v>
      </c>
      <c r="AA57" s="325">
        <f t="shared" si="24"/>
        <v>0</v>
      </c>
      <c r="AB57" s="325">
        <f t="shared" si="24"/>
        <v>0</v>
      </c>
      <c r="AC57" s="325">
        <f t="shared" si="24"/>
        <v>0</v>
      </c>
      <c r="AD57" s="319"/>
      <c r="AE57" s="319"/>
      <c r="AF57" s="109">
        <f t="shared" si="25"/>
        <v>0</v>
      </c>
      <c r="AG57" s="319"/>
      <c r="AH57" s="319"/>
      <c r="AI57" s="109">
        <f t="shared" si="26"/>
        <v>0</v>
      </c>
      <c r="AJ57" s="325">
        <f t="shared" si="49"/>
        <v>0</v>
      </c>
      <c r="AK57" s="325">
        <f t="shared" si="49"/>
        <v>0</v>
      </c>
      <c r="AL57" s="325">
        <f t="shared" si="49"/>
        <v>0</v>
      </c>
      <c r="AM57" s="325">
        <f t="shared" si="17"/>
        <v>0</v>
      </c>
      <c r="AN57" s="325">
        <f t="shared" si="17"/>
        <v>0</v>
      </c>
      <c r="AO57" s="325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366">
        <v>51</v>
      </c>
      <c r="B58" s="355" t="s">
        <v>52</v>
      </c>
      <c r="C58" s="163">
        <f>SUM(C59:C60)</f>
        <v>1675000</v>
      </c>
      <c r="D58" s="163">
        <f>SUM(D59:D60)</f>
        <v>332000</v>
      </c>
      <c r="E58" s="163">
        <f t="shared" si="28"/>
        <v>-1343000</v>
      </c>
      <c r="F58" s="163">
        <f>SUM(F59:F60)</f>
        <v>1600000</v>
      </c>
      <c r="G58" s="163">
        <f>SUM(G59:G60)</f>
        <v>674700</v>
      </c>
      <c r="H58" s="163">
        <f t="shared" si="29"/>
        <v>-925300</v>
      </c>
      <c r="I58" s="163">
        <f>SUM(I59:I60)</f>
        <v>0</v>
      </c>
      <c r="J58" s="163">
        <f>SUM(J59:J60)</f>
        <v>0</v>
      </c>
      <c r="K58" s="163">
        <f t="shared" si="30"/>
        <v>0</v>
      </c>
      <c r="L58" s="163">
        <f>SUM(L59:L60)</f>
        <v>0</v>
      </c>
      <c r="M58" s="163">
        <f>SUM(M59:M60)</f>
        <v>0</v>
      </c>
      <c r="N58" s="163">
        <f t="shared" si="31"/>
        <v>0</v>
      </c>
      <c r="O58" s="163">
        <f>SUM(O59:O60)</f>
        <v>0</v>
      </c>
      <c r="P58" s="163">
        <f>SUM(P59:P60)</f>
        <v>0</v>
      </c>
      <c r="Q58" s="163">
        <f t="shared" si="32"/>
        <v>0</v>
      </c>
      <c r="R58" s="163">
        <f>SUM(R59:R60)</f>
        <v>0</v>
      </c>
      <c r="S58" s="163">
        <f>SUM(S59:S60)</f>
        <v>0</v>
      </c>
      <c r="T58" s="163">
        <f t="shared" si="33"/>
        <v>0</v>
      </c>
      <c r="U58" s="121">
        <f t="shared" si="12"/>
        <v>3275000</v>
      </c>
      <c r="V58" s="121">
        <f t="shared" si="12"/>
        <v>1006700</v>
      </c>
      <c r="W58" s="121">
        <f t="shared" si="45"/>
        <v>-2268300</v>
      </c>
      <c r="X58" s="163">
        <f t="shared" ref="X58:Y58" si="101">SUM(X59:X60)</f>
        <v>0</v>
      </c>
      <c r="Y58" s="163">
        <f t="shared" si="101"/>
        <v>0</v>
      </c>
      <c r="Z58" s="163">
        <f t="shared" si="23"/>
        <v>0</v>
      </c>
      <c r="AA58" s="121">
        <f t="shared" si="24"/>
        <v>0</v>
      </c>
      <c r="AB58" s="121">
        <f t="shared" si="24"/>
        <v>0</v>
      </c>
      <c r="AC58" s="121">
        <f t="shared" si="24"/>
        <v>0</v>
      </c>
      <c r="AD58" s="163">
        <f t="shared" ref="AD58:AE58" si="102">SUM(AD59:AD60)</f>
        <v>0</v>
      </c>
      <c r="AE58" s="163">
        <f t="shared" si="102"/>
        <v>0</v>
      </c>
      <c r="AF58" s="163">
        <f t="shared" si="25"/>
        <v>0</v>
      </c>
      <c r="AG58" s="163">
        <f>SUM(AG59:AG60)</f>
        <v>0</v>
      </c>
      <c r="AH58" s="163">
        <f>SUM(AH59:AH60)</f>
        <v>0</v>
      </c>
      <c r="AI58" s="163">
        <f t="shared" si="26"/>
        <v>0</v>
      </c>
      <c r="AJ58" s="121">
        <f t="shared" si="49"/>
        <v>0</v>
      </c>
      <c r="AK58" s="121">
        <f t="shared" si="49"/>
        <v>0</v>
      </c>
      <c r="AL58" s="121">
        <f t="shared" si="49"/>
        <v>0</v>
      </c>
      <c r="AM58" s="121">
        <f t="shared" si="17"/>
        <v>3275000</v>
      </c>
      <c r="AN58" s="121">
        <f t="shared" si="17"/>
        <v>1006700</v>
      </c>
      <c r="AO58" s="121">
        <f t="shared" si="17"/>
        <v>-2268300</v>
      </c>
      <c r="AP58" s="192">
        <f t="shared" si="19"/>
        <v>3275000</v>
      </c>
      <c r="AQ58" s="192">
        <f t="shared" si="20"/>
        <v>1006700</v>
      </c>
    </row>
    <row r="59" spans="1:43" ht="11.25">
      <c r="A59" s="368">
        <v>52</v>
      </c>
      <c r="B59" s="353" t="s">
        <v>75</v>
      </c>
      <c r="C59" s="319">
        <v>1000000</v>
      </c>
      <c r="D59" s="319">
        <v>0</v>
      </c>
      <c r="E59" s="109">
        <f>D59-C59</f>
        <v>-1000000</v>
      </c>
      <c r="F59" s="384">
        <v>250000</v>
      </c>
      <c r="G59" s="386">
        <v>104700</v>
      </c>
      <c r="H59" s="109">
        <f t="shared" si="29"/>
        <v>-145300</v>
      </c>
      <c r="I59" s="319"/>
      <c r="J59" s="319"/>
      <c r="K59" s="109">
        <f t="shared" si="30"/>
        <v>0</v>
      </c>
      <c r="L59" s="319"/>
      <c r="M59" s="319"/>
      <c r="N59" s="109">
        <f t="shared" si="31"/>
        <v>0</v>
      </c>
      <c r="O59" s="319"/>
      <c r="P59" s="319"/>
      <c r="Q59" s="109">
        <f t="shared" si="32"/>
        <v>0</v>
      </c>
      <c r="R59" s="319"/>
      <c r="S59" s="319"/>
      <c r="T59" s="109">
        <f t="shared" si="33"/>
        <v>0</v>
      </c>
      <c r="U59" s="325">
        <f t="shared" si="12"/>
        <v>1250000</v>
      </c>
      <c r="V59" s="325">
        <f t="shared" si="12"/>
        <v>104700</v>
      </c>
      <c r="W59" s="325">
        <f t="shared" si="45"/>
        <v>-1145300</v>
      </c>
      <c r="X59" s="319"/>
      <c r="Y59" s="319"/>
      <c r="Z59" s="109">
        <f t="shared" si="23"/>
        <v>0</v>
      </c>
      <c r="AA59" s="325">
        <f t="shared" si="24"/>
        <v>0</v>
      </c>
      <c r="AB59" s="325">
        <f t="shared" si="24"/>
        <v>0</v>
      </c>
      <c r="AC59" s="325">
        <f t="shared" si="24"/>
        <v>0</v>
      </c>
      <c r="AD59" s="319"/>
      <c r="AE59" s="319"/>
      <c r="AF59" s="109">
        <f t="shared" si="25"/>
        <v>0</v>
      </c>
      <c r="AG59" s="319"/>
      <c r="AH59" s="319"/>
      <c r="AI59" s="109">
        <f t="shared" si="26"/>
        <v>0</v>
      </c>
      <c r="AJ59" s="325">
        <f t="shared" si="49"/>
        <v>0</v>
      </c>
      <c r="AK59" s="325">
        <f t="shared" si="49"/>
        <v>0</v>
      </c>
      <c r="AL59" s="325">
        <f t="shared" si="49"/>
        <v>0</v>
      </c>
      <c r="AM59" s="325">
        <f t="shared" si="17"/>
        <v>1250000</v>
      </c>
      <c r="AN59" s="325">
        <f t="shared" si="17"/>
        <v>104700</v>
      </c>
      <c r="AO59" s="325">
        <f t="shared" si="17"/>
        <v>-1145300</v>
      </c>
      <c r="AP59" s="192">
        <f t="shared" si="19"/>
        <v>1250000</v>
      </c>
      <c r="AQ59" s="192">
        <f t="shared" si="20"/>
        <v>104700</v>
      </c>
    </row>
    <row r="60" spans="1:43" ht="11.25">
      <c r="A60" s="368">
        <v>53</v>
      </c>
      <c r="B60" s="353" t="s">
        <v>53</v>
      </c>
      <c r="C60" s="319">
        <v>675000</v>
      </c>
      <c r="D60" s="319">
        <v>332000</v>
      </c>
      <c r="E60" s="109">
        <f>D60-C60</f>
        <v>-343000</v>
      </c>
      <c r="F60" s="384">
        <v>1350000</v>
      </c>
      <c r="G60" s="386">
        <v>570000</v>
      </c>
      <c r="H60" s="109">
        <f t="shared" si="29"/>
        <v>-780000</v>
      </c>
      <c r="I60" s="319"/>
      <c r="J60" s="319"/>
      <c r="K60" s="109">
        <f t="shared" si="30"/>
        <v>0</v>
      </c>
      <c r="L60" s="319"/>
      <c r="M60" s="319"/>
      <c r="N60" s="109">
        <f t="shared" si="31"/>
        <v>0</v>
      </c>
      <c r="O60" s="319"/>
      <c r="P60" s="319"/>
      <c r="Q60" s="109">
        <f t="shared" si="32"/>
        <v>0</v>
      </c>
      <c r="R60" s="319"/>
      <c r="S60" s="319"/>
      <c r="T60" s="109">
        <f t="shared" si="33"/>
        <v>0</v>
      </c>
      <c r="U60" s="325">
        <f t="shared" si="12"/>
        <v>2025000</v>
      </c>
      <c r="V60" s="325">
        <f t="shared" si="12"/>
        <v>902000</v>
      </c>
      <c r="W60" s="325">
        <f t="shared" si="45"/>
        <v>-1123000</v>
      </c>
      <c r="X60" s="319"/>
      <c r="Y60" s="319"/>
      <c r="Z60" s="109">
        <f t="shared" si="23"/>
        <v>0</v>
      </c>
      <c r="AA60" s="325">
        <f t="shared" si="24"/>
        <v>0</v>
      </c>
      <c r="AB60" s="325">
        <f t="shared" si="24"/>
        <v>0</v>
      </c>
      <c r="AC60" s="325">
        <f t="shared" si="24"/>
        <v>0</v>
      </c>
      <c r="AD60" s="319"/>
      <c r="AE60" s="319"/>
      <c r="AF60" s="109">
        <f t="shared" si="25"/>
        <v>0</v>
      </c>
      <c r="AG60" s="319"/>
      <c r="AH60" s="319"/>
      <c r="AI60" s="109">
        <f t="shared" si="26"/>
        <v>0</v>
      </c>
      <c r="AJ60" s="325">
        <f t="shared" si="49"/>
        <v>0</v>
      </c>
      <c r="AK60" s="325">
        <f t="shared" si="49"/>
        <v>0</v>
      </c>
      <c r="AL60" s="325">
        <f t="shared" si="49"/>
        <v>0</v>
      </c>
      <c r="AM60" s="325">
        <f t="shared" si="17"/>
        <v>2025000</v>
      </c>
      <c r="AN60" s="325">
        <f t="shared" si="17"/>
        <v>902000</v>
      </c>
      <c r="AO60" s="325">
        <f t="shared" si="17"/>
        <v>-1123000</v>
      </c>
      <c r="AP60" s="192">
        <f t="shared" si="19"/>
        <v>2025000</v>
      </c>
      <c r="AQ60" s="192">
        <f t="shared" si="20"/>
        <v>902000</v>
      </c>
    </row>
    <row r="61" spans="1:43" ht="11.25">
      <c r="A61" s="368"/>
      <c r="B61" s="355" t="s">
        <v>263</v>
      </c>
      <c r="C61" s="163">
        <f>+C62</f>
        <v>0</v>
      </c>
      <c r="D61" s="163">
        <f>+D62</f>
        <v>0</v>
      </c>
      <c r="E61" s="163">
        <f t="shared" ref="E61:T61" si="103">+E62</f>
        <v>0</v>
      </c>
      <c r="F61" s="163">
        <f t="shared" si="103"/>
        <v>0</v>
      </c>
      <c r="G61" s="163">
        <f t="shared" si="103"/>
        <v>0</v>
      </c>
      <c r="H61" s="163">
        <f t="shared" si="103"/>
        <v>0</v>
      </c>
      <c r="I61" s="163">
        <f t="shared" si="103"/>
        <v>0</v>
      </c>
      <c r="J61" s="163">
        <f t="shared" si="103"/>
        <v>0</v>
      </c>
      <c r="K61" s="163">
        <f t="shared" si="103"/>
        <v>0</v>
      </c>
      <c r="L61" s="163">
        <f t="shared" si="103"/>
        <v>0</v>
      </c>
      <c r="M61" s="163">
        <f t="shared" si="103"/>
        <v>0</v>
      </c>
      <c r="N61" s="163">
        <f t="shared" si="103"/>
        <v>0</v>
      </c>
      <c r="O61" s="163">
        <f t="shared" si="103"/>
        <v>0</v>
      </c>
      <c r="P61" s="163">
        <f t="shared" si="103"/>
        <v>0</v>
      </c>
      <c r="Q61" s="163">
        <f t="shared" si="103"/>
        <v>0</v>
      </c>
      <c r="R61" s="163">
        <f t="shared" si="103"/>
        <v>0</v>
      </c>
      <c r="S61" s="163">
        <f t="shared" si="103"/>
        <v>0</v>
      </c>
      <c r="T61" s="163">
        <f t="shared" si="103"/>
        <v>0</v>
      </c>
      <c r="U61" s="325"/>
      <c r="V61" s="325"/>
      <c r="W61" s="325"/>
      <c r="X61" s="163">
        <f t="shared" ref="X61:Z61" si="104">+X62</f>
        <v>0</v>
      </c>
      <c r="Y61" s="163">
        <f t="shared" si="104"/>
        <v>0</v>
      </c>
      <c r="Z61" s="163">
        <f t="shared" si="104"/>
        <v>0</v>
      </c>
      <c r="AA61" s="325"/>
      <c r="AB61" s="325"/>
      <c r="AC61" s="325"/>
      <c r="AD61" s="163">
        <f t="shared" ref="AD61:AH61" si="105">+AD62</f>
        <v>0</v>
      </c>
      <c r="AE61" s="163">
        <f t="shared" si="105"/>
        <v>0</v>
      </c>
      <c r="AF61" s="163">
        <f t="shared" si="105"/>
        <v>0</v>
      </c>
      <c r="AG61" s="163">
        <f t="shared" si="105"/>
        <v>0</v>
      </c>
      <c r="AH61" s="163">
        <f t="shared" si="105"/>
        <v>0</v>
      </c>
      <c r="AI61" s="163">
        <f t="shared" ref="AI61" si="106">+AI62</f>
        <v>0</v>
      </c>
      <c r="AJ61" s="325"/>
      <c r="AK61" s="325"/>
      <c r="AL61" s="325"/>
      <c r="AM61" s="325"/>
      <c r="AN61" s="325"/>
      <c r="AO61" s="325"/>
      <c r="AP61" s="192">
        <f t="shared" si="19"/>
        <v>0</v>
      </c>
      <c r="AQ61" s="192">
        <f t="shared" si="20"/>
        <v>0</v>
      </c>
    </row>
    <row r="62" spans="1:43" ht="11.25">
      <c r="A62" s="368"/>
      <c r="B62" s="354" t="s">
        <v>264</v>
      </c>
      <c r="C62" s="319"/>
      <c r="D62" s="319"/>
      <c r="E62" s="109"/>
      <c r="F62" s="319"/>
      <c r="G62" s="319"/>
      <c r="H62" s="109"/>
      <c r="I62" s="319"/>
      <c r="J62" s="319"/>
      <c r="K62" s="109"/>
      <c r="L62" s="319"/>
      <c r="M62" s="319"/>
      <c r="N62" s="109"/>
      <c r="O62" s="319"/>
      <c r="P62" s="319"/>
      <c r="Q62" s="109"/>
      <c r="R62" s="319"/>
      <c r="S62" s="319"/>
      <c r="T62" s="109"/>
      <c r="U62" s="325"/>
      <c r="V62" s="325"/>
      <c r="W62" s="325"/>
      <c r="X62" s="319"/>
      <c r="Y62" s="319"/>
      <c r="Z62" s="109"/>
      <c r="AA62" s="325"/>
      <c r="AB62" s="325"/>
      <c r="AC62" s="325"/>
      <c r="AD62" s="319"/>
      <c r="AE62" s="319"/>
      <c r="AF62" s="109"/>
      <c r="AG62" s="319"/>
      <c r="AH62" s="319"/>
      <c r="AI62" s="109"/>
      <c r="AJ62" s="325"/>
      <c r="AK62" s="325"/>
      <c r="AL62" s="325"/>
      <c r="AM62" s="325"/>
      <c r="AN62" s="325"/>
      <c r="AO62" s="325"/>
      <c r="AP62" s="192">
        <f t="shared" si="19"/>
        <v>0</v>
      </c>
      <c r="AQ62" s="192">
        <f t="shared" si="20"/>
        <v>0</v>
      </c>
    </row>
    <row r="63" spans="1:43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163">
        <f t="shared" si="28"/>
        <v>0</v>
      </c>
      <c r="F63" s="163">
        <f>SUM(F64:F65)</f>
        <v>0</v>
      </c>
      <c r="G63" s="163">
        <f>SUM(G64:G65)</f>
        <v>0</v>
      </c>
      <c r="H63" s="163">
        <f t="shared" si="29"/>
        <v>0</v>
      </c>
      <c r="I63" s="163">
        <f>SUM(I64:I65)</f>
        <v>0</v>
      </c>
      <c r="J63" s="163">
        <f>SUM(J64:J65)</f>
        <v>0</v>
      </c>
      <c r="K63" s="163">
        <f t="shared" si="30"/>
        <v>0</v>
      </c>
      <c r="L63" s="163">
        <f>SUM(L64:L65)</f>
        <v>0</v>
      </c>
      <c r="M63" s="163">
        <f>SUM(M64:M65)</f>
        <v>0</v>
      </c>
      <c r="N63" s="163">
        <f t="shared" si="31"/>
        <v>0</v>
      </c>
      <c r="O63" s="163">
        <f>SUM(O64:O65)</f>
        <v>0</v>
      </c>
      <c r="P63" s="163">
        <f>SUM(P64:P65)</f>
        <v>0</v>
      </c>
      <c r="Q63" s="163">
        <f t="shared" si="32"/>
        <v>0</v>
      </c>
      <c r="R63" s="163">
        <f>SUM(R64:R65)</f>
        <v>0</v>
      </c>
      <c r="S63" s="163">
        <f>SUM(S64:S65)</f>
        <v>0</v>
      </c>
      <c r="T63" s="163">
        <f t="shared" si="33"/>
        <v>0</v>
      </c>
      <c r="U63" s="121">
        <f t="shared" si="12"/>
        <v>0</v>
      </c>
      <c r="V63" s="121">
        <f t="shared" si="12"/>
        <v>0</v>
      </c>
      <c r="W63" s="121">
        <f t="shared" si="45"/>
        <v>0</v>
      </c>
      <c r="X63" s="163">
        <f>SUM(X64:X65)</f>
        <v>0</v>
      </c>
      <c r="Y63" s="163">
        <f>SUM(Y64:Y65)</f>
        <v>0</v>
      </c>
      <c r="Z63" s="163">
        <f t="shared" si="23"/>
        <v>0</v>
      </c>
      <c r="AA63" s="121">
        <f t="shared" si="24"/>
        <v>0</v>
      </c>
      <c r="AB63" s="121">
        <f t="shared" si="24"/>
        <v>0</v>
      </c>
      <c r="AC63" s="121">
        <f t="shared" si="24"/>
        <v>0</v>
      </c>
      <c r="AD63" s="163">
        <f>SUM(AD64:AD65)</f>
        <v>0</v>
      </c>
      <c r="AE63" s="163">
        <f>SUM(AE64:AE65)</f>
        <v>0</v>
      </c>
      <c r="AF63" s="163">
        <f t="shared" si="25"/>
        <v>0</v>
      </c>
      <c r="AG63" s="163">
        <f>SUM(AG64:AG65)</f>
        <v>0</v>
      </c>
      <c r="AH63" s="163">
        <f>SUM(AH64:AH65)</f>
        <v>0</v>
      </c>
      <c r="AI63" s="163">
        <f t="shared" si="26"/>
        <v>0</v>
      </c>
      <c r="AJ63" s="121">
        <f t="shared" si="49"/>
        <v>0</v>
      </c>
      <c r="AK63" s="121">
        <f t="shared" si="49"/>
        <v>0</v>
      </c>
      <c r="AL63" s="121">
        <f t="shared" si="49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368">
        <v>55</v>
      </c>
      <c r="B64" s="353" t="s">
        <v>54</v>
      </c>
      <c r="C64" s="319"/>
      <c r="D64" s="319"/>
      <c r="E64" s="109">
        <f t="shared" si="28"/>
        <v>0</v>
      </c>
      <c r="F64" s="319"/>
      <c r="G64" s="319"/>
      <c r="H64" s="109">
        <f t="shared" si="29"/>
        <v>0</v>
      </c>
      <c r="I64" s="319"/>
      <c r="J64" s="319"/>
      <c r="K64" s="109">
        <f t="shared" si="30"/>
        <v>0</v>
      </c>
      <c r="L64" s="319"/>
      <c r="M64" s="319"/>
      <c r="N64" s="109">
        <f t="shared" si="31"/>
        <v>0</v>
      </c>
      <c r="O64" s="319"/>
      <c r="P64" s="319"/>
      <c r="Q64" s="109">
        <f t="shared" si="32"/>
        <v>0</v>
      </c>
      <c r="R64" s="319"/>
      <c r="S64" s="319"/>
      <c r="T64" s="109">
        <f t="shared" si="33"/>
        <v>0</v>
      </c>
      <c r="U64" s="325">
        <f t="shared" si="12"/>
        <v>0</v>
      </c>
      <c r="V64" s="325">
        <f t="shared" si="12"/>
        <v>0</v>
      </c>
      <c r="W64" s="325">
        <f t="shared" si="45"/>
        <v>0</v>
      </c>
      <c r="X64" s="319"/>
      <c r="Y64" s="319"/>
      <c r="Z64" s="109">
        <f t="shared" si="23"/>
        <v>0</v>
      </c>
      <c r="AA64" s="325">
        <f t="shared" si="24"/>
        <v>0</v>
      </c>
      <c r="AB64" s="325">
        <f t="shared" si="24"/>
        <v>0</v>
      </c>
      <c r="AC64" s="325">
        <f t="shared" si="24"/>
        <v>0</v>
      </c>
      <c r="AD64" s="319"/>
      <c r="AE64" s="319"/>
      <c r="AF64" s="109">
        <f t="shared" si="25"/>
        <v>0</v>
      </c>
      <c r="AG64" s="319"/>
      <c r="AH64" s="319"/>
      <c r="AI64" s="109">
        <f t="shared" si="26"/>
        <v>0</v>
      </c>
      <c r="AJ64" s="325">
        <f t="shared" si="49"/>
        <v>0</v>
      </c>
      <c r="AK64" s="325">
        <f t="shared" si="49"/>
        <v>0</v>
      </c>
      <c r="AL64" s="325">
        <f t="shared" si="49"/>
        <v>0</v>
      </c>
      <c r="AM64" s="325">
        <f t="shared" si="17"/>
        <v>0</v>
      </c>
      <c r="AN64" s="325">
        <f t="shared" si="17"/>
        <v>0</v>
      </c>
      <c r="AO64" s="325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368">
        <v>56</v>
      </c>
      <c r="B65" s="353" t="s">
        <v>55</v>
      </c>
      <c r="C65" s="319"/>
      <c r="D65" s="319"/>
      <c r="E65" s="109">
        <f t="shared" si="28"/>
        <v>0</v>
      </c>
      <c r="F65" s="319"/>
      <c r="G65" s="319"/>
      <c r="H65" s="109">
        <f t="shared" si="29"/>
        <v>0</v>
      </c>
      <c r="I65" s="319"/>
      <c r="J65" s="319"/>
      <c r="K65" s="109">
        <f t="shared" si="30"/>
        <v>0</v>
      </c>
      <c r="L65" s="319"/>
      <c r="M65" s="319"/>
      <c r="N65" s="109">
        <f t="shared" si="31"/>
        <v>0</v>
      </c>
      <c r="O65" s="319"/>
      <c r="P65" s="319"/>
      <c r="Q65" s="109">
        <f t="shared" si="32"/>
        <v>0</v>
      </c>
      <c r="R65" s="319"/>
      <c r="S65" s="319"/>
      <c r="T65" s="109">
        <f t="shared" si="33"/>
        <v>0</v>
      </c>
      <c r="U65" s="325">
        <f t="shared" si="12"/>
        <v>0</v>
      </c>
      <c r="V65" s="325">
        <f t="shared" si="12"/>
        <v>0</v>
      </c>
      <c r="W65" s="325">
        <f t="shared" si="45"/>
        <v>0</v>
      </c>
      <c r="X65" s="319"/>
      <c r="Y65" s="319"/>
      <c r="Z65" s="109">
        <f t="shared" si="23"/>
        <v>0</v>
      </c>
      <c r="AA65" s="325">
        <f t="shared" si="24"/>
        <v>0</v>
      </c>
      <c r="AB65" s="325">
        <f t="shared" si="24"/>
        <v>0</v>
      </c>
      <c r="AC65" s="325">
        <f t="shared" si="24"/>
        <v>0</v>
      </c>
      <c r="AD65" s="319"/>
      <c r="AE65" s="319"/>
      <c r="AF65" s="109">
        <f t="shared" si="25"/>
        <v>0</v>
      </c>
      <c r="AG65" s="319"/>
      <c r="AH65" s="319"/>
      <c r="AI65" s="109">
        <f t="shared" si="26"/>
        <v>0</v>
      </c>
      <c r="AJ65" s="325">
        <f t="shared" si="49"/>
        <v>0</v>
      </c>
      <c r="AK65" s="325">
        <f t="shared" si="49"/>
        <v>0</v>
      </c>
      <c r="AL65" s="325">
        <f t="shared" si="49"/>
        <v>0</v>
      </c>
      <c r="AM65" s="325">
        <f t="shared" si="17"/>
        <v>0</v>
      </c>
      <c r="AN65" s="325">
        <f t="shared" si="17"/>
        <v>0</v>
      </c>
      <c r="AO65" s="325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366">
        <v>57</v>
      </c>
      <c r="B66" s="355" t="s">
        <v>78</v>
      </c>
      <c r="C66" s="163">
        <f>SUM(C67:C74)</f>
        <v>600000</v>
      </c>
      <c r="D66" s="163">
        <f>SUM(D67:D74)</f>
        <v>0</v>
      </c>
      <c r="E66" s="109">
        <f t="shared" si="28"/>
        <v>-600000</v>
      </c>
      <c r="F66" s="109">
        <f>SUM(F67:F74)</f>
        <v>1800000</v>
      </c>
      <c r="G66" s="109">
        <f>SUM(G67:G74)</f>
        <v>799940</v>
      </c>
      <c r="H66" s="109">
        <f t="shared" si="29"/>
        <v>-1000060</v>
      </c>
      <c r="I66" s="163">
        <f>SUM(I67:I74)</f>
        <v>0</v>
      </c>
      <c r="J66" s="163">
        <f>SUM(J67:J74)</f>
        <v>0</v>
      </c>
      <c r="K66" s="163">
        <f t="shared" si="30"/>
        <v>0</v>
      </c>
      <c r="L66" s="163">
        <f>SUM(L67:L74)</f>
        <v>0</v>
      </c>
      <c r="M66" s="163">
        <f>SUM(M67:M74)</f>
        <v>0</v>
      </c>
      <c r="N66" s="163">
        <f t="shared" si="31"/>
        <v>0</v>
      </c>
      <c r="O66" s="163">
        <f>SUM(O67:O74)</f>
        <v>0</v>
      </c>
      <c r="P66" s="163">
        <f>SUM(P67:P74)</f>
        <v>0</v>
      </c>
      <c r="Q66" s="163">
        <f t="shared" si="32"/>
        <v>0</v>
      </c>
      <c r="R66" s="163">
        <f>SUM(R67:R74)</f>
        <v>0</v>
      </c>
      <c r="S66" s="163">
        <f>SUM(S67:S74)</f>
        <v>0</v>
      </c>
      <c r="T66" s="163">
        <f t="shared" si="33"/>
        <v>0</v>
      </c>
      <c r="U66" s="121">
        <f t="shared" si="12"/>
        <v>2400000</v>
      </c>
      <c r="V66" s="121">
        <f t="shared" si="12"/>
        <v>799940</v>
      </c>
      <c r="W66" s="121">
        <f t="shared" si="45"/>
        <v>-1600060</v>
      </c>
      <c r="X66" s="163">
        <f>SUM(X67:X74)</f>
        <v>645520300</v>
      </c>
      <c r="Y66" s="163">
        <f>SUM(Y67:Y74)</f>
        <v>439474576</v>
      </c>
      <c r="Z66" s="163">
        <f t="shared" si="23"/>
        <v>-206045724</v>
      </c>
      <c r="AA66" s="121">
        <f t="shared" si="24"/>
        <v>645520300</v>
      </c>
      <c r="AB66" s="121">
        <f t="shared" si="24"/>
        <v>439474576</v>
      </c>
      <c r="AC66" s="121">
        <f t="shared" si="24"/>
        <v>-206045724</v>
      </c>
      <c r="AD66" s="163">
        <f>SUM(AD67:AD74)</f>
        <v>0</v>
      </c>
      <c r="AE66" s="163">
        <f>SUM(AE67:AE74)</f>
        <v>0</v>
      </c>
      <c r="AF66" s="163">
        <f t="shared" si="25"/>
        <v>0</v>
      </c>
      <c r="AG66" s="163">
        <f>SUM(AG67:AG74)</f>
        <v>0</v>
      </c>
      <c r="AH66" s="163">
        <f>SUM(AH67:AH74)</f>
        <v>0</v>
      </c>
      <c r="AI66" s="163">
        <f t="shared" si="26"/>
        <v>0</v>
      </c>
      <c r="AJ66" s="121">
        <f t="shared" si="49"/>
        <v>0</v>
      </c>
      <c r="AK66" s="121">
        <f t="shared" si="49"/>
        <v>0</v>
      </c>
      <c r="AL66" s="121">
        <f t="shared" si="49"/>
        <v>0</v>
      </c>
      <c r="AM66" s="121">
        <f t="shared" si="17"/>
        <v>647920300</v>
      </c>
      <c r="AN66" s="121">
        <f t="shared" si="17"/>
        <v>440274516</v>
      </c>
      <c r="AO66" s="121">
        <f t="shared" si="17"/>
        <v>-207645784</v>
      </c>
      <c r="AP66" s="192">
        <f t="shared" si="19"/>
        <v>647920300</v>
      </c>
      <c r="AQ66" s="192">
        <f t="shared" si="20"/>
        <v>440274516</v>
      </c>
    </row>
    <row r="67" spans="1:43" ht="11.25">
      <c r="A67" s="368">
        <v>58</v>
      </c>
      <c r="B67" s="353" t="s">
        <v>90</v>
      </c>
      <c r="C67" s="370"/>
      <c r="D67" s="370"/>
      <c r="E67" s="109">
        <f t="shared" si="28"/>
        <v>0</v>
      </c>
      <c r="F67" s="109"/>
      <c r="G67" s="109"/>
      <c r="H67" s="109">
        <f t="shared" si="29"/>
        <v>0</v>
      </c>
      <c r="I67" s="319"/>
      <c r="J67" s="319"/>
      <c r="K67" s="109">
        <f t="shared" si="30"/>
        <v>0</v>
      </c>
      <c r="L67" s="319"/>
      <c r="M67" s="319"/>
      <c r="N67" s="109">
        <f t="shared" si="31"/>
        <v>0</v>
      </c>
      <c r="O67" s="319"/>
      <c r="P67" s="319"/>
      <c r="Q67" s="109">
        <f t="shared" si="32"/>
        <v>0</v>
      </c>
      <c r="R67" s="319"/>
      <c r="S67" s="319"/>
      <c r="T67" s="109">
        <f t="shared" si="33"/>
        <v>0</v>
      </c>
      <c r="U67" s="325">
        <f t="shared" si="12"/>
        <v>0</v>
      </c>
      <c r="V67" s="325">
        <f t="shared" si="12"/>
        <v>0</v>
      </c>
      <c r="W67" s="325">
        <f t="shared" si="45"/>
        <v>0</v>
      </c>
      <c r="X67" s="387">
        <v>645520300</v>
      </c>
      <c r="Y67" s="388">
        <v>439474576</v>
      </c>
      <c r="Z67" s="109">
        <f t="shared" si="23"/>
        <v>-206045724</v>
      </c>
      <c r="AA67" s="325">
        <f t="shared" si="24"/>
        <v>645520300</v>
      </c>
      <c r="AB67" s="325">
        <f t="shared" si="24"/>
        <v>439474576</v>
      </c>
      <c r="AC67" s="325">
        <f t="shared" si="24"/>
        <v>-206045724</v>
      </c>
      <c r="AD67" s="319"/>
      <c r="AE67" s="319"/>
      <c r="AF67" s="109">
        <f t="shared" si="25"/>
        <v>0</v>
      </c>
      <c r="AG67" s="319"/>
      <c r="AH67" s="319"/>
      <c r="AI67" s="109">
        <f t="shared" si="26"/>
        <v>0</v>
      </c>
      <c r="AJ67" s="325">
        <f t="shared" si="49"/>
        <v>0</v>
      </c>
      <c r="AK67" s="325">
        <f t="shared" si="49"/>
        <v>0</v>
      </c>
      <c r="AL67" s="325">
        <f t="shared" si="49"/>
        <v>0</v>
      </c>
      <c r="AM67" s="325">
        <f t="shared" si="17"/>
        <v>645520300</v>
      </c>
      <c r="AN67" s="325">
        <f t="shared" si="17"/>
        <v>439474576</v>
      </c>
      <c r="AO67" s="325">
        <f t="shared" si="17"/>
        <v>-206045724</v>
      </c>
      <c r="AP67" s="192">
        <f t="shared" si="19"/>
        <v>645520300</v>
      </c>
      <c r="AQ67" s="192">
        <f t="shared" si="20"/>
        <v>439474576</v>
      </c>
    </row>
    <row r="68" spans="1:43" ht="11.25">
      <c r="A68" s="368">
        <v>59</v>
      </c>
      <c r="B68" s="353" t="s">
        <v>85</v>
      </c>
      <c r="C68" s="319"/>
      <c r="D68" s="319"/>
      <c r="E68" s="109">
        <f t="shared" si="28"/>
        <v>0</v>
      </c>
      <c r="F68" s="319"/>
      <c r="G68" s="319"/>
      <c r="H68" s="109">
        <f t="shared" si="29"/>
        <v>0</v>
      </c>
      <c r="I68" s="319"/>
      <c r="J68" s="319"/>
      <c r="K68" s="109">
        <f t="shared" si="30"/>
        <v>0</v>
      </c>
      <c r="L68" s="319"/>
      <c r="M68" s="319"/>
      <c r="N68" s="109">
        <f t="shared" si="31"/>
        <v>0</v>
      </c>
      <c r="O68" s="319"/>
      <c r="P68" s="319"/>
      <c r="Q68" s="109">
        <f t="shared" si="32"/>
        <v>0</v>
      </c>
      <c r="R68" s="319"/>
      <c r="S68" s="319"/>
      <c r="T68" s="109">
        <f t="shared" si="33"/>
        <v>0</v>
      </c>
      <c r="U68" s="325">
        <f t="shared" si="12"/>
        <v>0</v>
      </c>
      <c r="V68" s="325">
        <f t="shared" si="12"/>
        <v>0</v>
      </c>
      <c r="W68" s="325">
        <f t="shared" si="45"/>
        <v>0</v>
      </c>
      <c r="X68" s="319"/>
      <c r="Y68" s="319"/>
      <c r="Z68" s="109">
        <f t="shared" si="23"/>
        <v>0</v>
      </c>
      <c r="AA68" s="325">
        <f t="shared" si="24"/>
        <v>0</v>
      </c>
      <c r="AB68" s="325">
        <f t="shared" si="24"/>
        <v>0</v>
      </c>
      <c r="AC68" s="325">
        <f t="shared" si="24"/>
        <v>0</v>
      </c>
      <c r="AD68" s="319"/>
      <c r="AE68" s="319"/>
      <c r="AF68" s="109">
        <f t="shared" si="25"/>
        <v>0</v>
      </c>
      <c r="AG68" s="319"/>
      <c r="AH68" s="319"/>
      <c r="AI68" s="109">
        <f t="shared" si="26"/>
        <v>0</v>
      </c>
      <c r="AJ68" s="325">
        <f t="shared" si="49"/>
        <v>0</v>
      </c>
      <c r="AK68" s="325">
        <f t="shared" si="49"/>
        <v>0</v>
      </c>
      <c r="AL68" s="325">
        <f t="shared" si="49"/>
        <v>0</v>
      </c>
      <c r="AM68" s="325">
        <f t="shared" si="17"/>
        <v>0</v>
      </c>
      <c r="AN68" s="325">
        <f t="shared" si="17"/>
        <v>0</v>
      </c>
      <c r="AO68" s="325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  <c r="AP69" s="192">
        <f t="shared" si="19"/>
        <v>0</v>
      </c>
      <c r="AQ69" s="192">
        <f t="shared" si="20"/>
        <v>0</v>
      </c>
    </row>
    <row r="70" spans="1:43" ht="11.25">
      <c r="A70" s="368">
        <v>60</v>
      </c>
      <c r="B70" s="353" t="s">
        <v>56</v>
      </c>
      <c r="C70" s="319"/>
      <c r="D70" s="319"/>
      <c r="E70" s="109">
        <f t="shared" si="28"/>
        <v>0</v>
      </c>
      <c r="F70" s="319"/>
      <c r="G70" s="319"/>
      <c r="H70" s="109">
        <f t="shared" si="29"/>
        <v>0</v>
      </c>
      <c r="I70" s="319"/>
      <c r="J70" s="319"/>
      <c r="K70" s="109">
        <f t="shared" si="30"/>
        <v>0</v>
      </c>
      <c r="L70" s="319"/>
      <c r="M70" s="319"/>
      <c r="N70" s="109">
        <f t="shared" si="31"/>
        <v>0</v>
      </c>
      <c r="O70" s="319"/>
      <c r="P70" s="319"/>
      <c r="Q70" s="109">
        <f t="shared" si="32"/>
        <v>0</v>
      </c>
      <c r="R70" s="319"/>
      <c r="S70" s="319"/>
      <c r="T70" s="109">
        <f t="shared" si="33"/>
        <v>0</v>
      </c>
      <c r="U70" s="325">
        <f t="shared" si="12"/>
        <v>0</v>
      </c>
      <c r="V70" s="325">
        <f t="shared" si="12"/>
        <v>0</v>
      </c>
      <c r="W70" s="325">
        <f t="shared" si="45"/>
        <v>0</v>
      </c>
      <c r="X70" s="319"/>
      <c r="Y70" s="319"/>
      <c r="Z70" s="109">
        <f t="shared" si="23"/>
        <v>0</v>
      </c>
      <c r="AA70" s="325">
        <f t="shared" si="24"/>
        <v>0</v>
      </c>
      <c r="AB70" s="325">
        <f t="shared" si="24"/>
        <v>0</v>
      </c>
      <c r="AC70" s="325">
        <f t="shared" si="24"/>
        <v>0</v>
      </c>
      <c r="AD70" s="319"/>
      <c r="AE70" s="319"/>
      <c r="AF70" s="109">
        <f t="shared" si="25"/>
        <v>0</v>
      </c>
      <c r="AG70" s="319"/>
      <c r="AH70" s="319"/>
      <c r="AI70" s="109">
        <f t="shared" si="26"/>
        <v>0</v>
      </c>
      <c r="AJ70" s="325">
        <f t="shared" si="49"/>
        <v>0</v>
      </c>
      <c r="AK70" s="325">
        <f t="shared" si="49"/>
        <v>0</v>
      </c>
      <c r="AL70" s="325">
        <f t="shared" si="49"/>
        <v>0</v>
      </c>
      <c r="AM70" s="325">
        <f t="shared" si="17"/>
        <v>0</v>
      </c>
      <c r="AN70" s="325">
        <f t="shared" si="17"/>
        <v>0</v>
      </c>
      <c r="AO70" s="325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368">
        <v>61</v>
      </c>
      <c r="B71" s="354" t="s">
        <v>57</v>
      </c>
      <c r="C71" s="319"/>
      <c r="D71" s="319"/>
      <c r="E71" s="109">
        <f t="shared" si="28"/>
        <v>0</v>
      </c>
      <c r="F71" s="319"/>
      <c r="G71" s="319"/>
      <c r="H71" s="109">
        <f t="shared" si="29"/>
        <v>0</v>
      </c>
      <c r="I71" s="319"/>
      <c r="J71" s="319"/>
      <c r="K71" s="109">
        <f t="shared" si="30"/>
        <v>0</v>
      </c>
      <c r="L71" s="319"/>
      <c r="M71" s="319"/>
      <c r="N71" s="109">
        <f t="shared" si="31"/>
        <v>0</v>
      </c>
      <c r="O71" s="319"/>
      <c r="P71" s="319"/>
      <c r="Q71" s="109">
        <f t="shared" si="32"/>
        <v>0</v>
      </c>
      <c r="R71" s="319"/>
      <c r="S71" s="319"/>
      <c r="T71" s="109">
        <f t="shared" si="33"/>
        <v>0</v>
      </c>
      <c r="U71" s="325">
        <f t="shared" si="12"/>
        <v>0</v>
      </c>
      <c r="V71" s="325">
        <f t="shared" si="12"/>
        <v>0</v>
      </c>
      <c r="W71" s="325">
        <f t="shared" si="45"/>
        <v>0</v>
      </c>
      <c r="X71" s="319"/>
      <c r="Y71" s="319"/>
      <c r="Z71" s="109">
        <f t="shared" si="23"/>
        <v>0</v>
      </c>
      <c r="AA71" s="325">
        <f t="shared" si="24"/>
        <v>0</v>
      </c>
      <c r="AB71" s="325">
        <f t="shared" si="24"/>
        <v>0</v>
      </c>
      <c r="AC71" s="325">
        <f t="shared" si="24"/>
        <v>0</v>
      </c>
      <c r="AD71" s="319"/>
      <c r="AE71" s="319"/>
      <c r="AF71" s="109">
        <f t="shared" si="25"/>
        <v>0</v>
      </c>
      <c r="AG71" s="319"/>
      <c r="AH71" s="319"/>
      <c r="AI71" s="109">
        <f t="shared" si="26"/>
        <v>0</v>
      </c>
      <c r="AJ71" s="325">
        <f t="shared" si="49"/>
        <v>0</v>
      </c>
      <c r="AK71" s="325">
        <f t="shared" si="49"/>
        <v>0</v>
      </c>
      <c r="AL71" s="325">
        <f t="shared" si="49"/>
        <v>0</v>
      </c>
      <c r="AM71" s="325">
        <f t="shared" si="17"/>
        <v>0</v>
      </c>
      <c r="AN71" s="325">
        <f t="shared" si="17"/>
        <v>0</v>
      </c>
      <c r="AO71" s="325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368">
        <v>62</v>
      </c>
      <c r="B72" s="354" t="s">
        <v>58</v>
      </c>
      <c r="C72" s="319"/>
      <c r="D72" s="319"/>
      <c r="E72" s="109">
        <f t="shared" si="28"/>
        <v>0</v>
      </c>
      <c r="F72" s="319"/>
      <c r="G72" s="319"/>
      <c r="H72" s="109">
        <f t="shared" si="29"/>
        <v>0</v>
      </c>
      <c r="I72" s="319"/>
      <c r="J72" s="319"/>
      <c r="K72" s="109">
        <f t="shared" si="30"/>
        <v>0</v>
      </c>
      <c r="L72" s="319"/>
      <c r="M72" s="319"/>
      <c r="N72" s="109">
        <f t="shared" si="31"/>
        <v>0</v>
      </c>
      <c r="O72" s="319"/>
      <c r="P72" s="319"/>
      <c r="Q72" s="109">
        <f t="shared" si="32"/>
        <v>0</v>
      </c>
      <c r="R72" s="319"/>
      <c r="S72" s="319"/>
      <c r="T72" s="109">
        <f t="shared" si="33"/>
        <v>0</v>
      </c>
      <c r="U72" s="325">
        <f t="shared" si="12"/>
        <v>0</v>
      </c>
      <c r="V72" s="325">
        <f t="shared" si="12"/>
        <v>0</v>
      </c>
      <c r="W72" s="325">
        <f t="shared" si="45"/>
        <v>0</v>
      </c>
      <c r="X72" s="319"/>
      <c r="Y72" s="319"/>
      <c r="Z72" s="109">
        <f t="shared" si="23"/>
        <v>0</v>
      </c>
      <c r="AA72" s="325">
        <f t="shared" si="24"/>
        <v>0</v>
      </c>
      <c r="AB72" s="325">
        <f t="shared" si="24"/>
        <v>0</v>
      </c>
      <c r="AC72" s="325">
        <f t="shared" si="24"/>
        <v>0</v>
      </c>
      <c r="AD72" s="319"/>
      <c r="AE72" s="319"/>
      <c r="AF72" s="109">
        <f t="shared" si="25"/>
        <v>0</v>
      </c>
      <c r="AG72" s="319"/>
      <c r="AH72" s="319"/>
      <c r="AI72" s="109">
        <f t="shared" si="26"/>
        <v>0</v>
      </c>
      <c r="AJ72" s="325">
        <f t="shared" si="49"/>
        <v>0</v>
      </c>
      <c r="AK72" s="325">
        <f t="shared" si="49"/>
        <v>0</v>
      </c>
      <c r="AL72" s="325">
        <f t="shared" si="49"/>
        <v>0</v>
      </c>
      <c r="AM72" s="325">
        <f t="shared" si="17"/>
        <v>0</v>
      </c>
      <c r="AN72" s="325">
        <f t="shared" si="17"/>
        <v>0</v>
      </c>
      <c r="AO72" s="325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368">
        <v>63</v>
      </c>
      <c r="B73" s="354" t="s">
        <v>59</v>
      </c>
      <c r="C73" s="319"/>
      <c r="D73" s="319"/>
      <c r="E73" s="109">
        <f t="shared" si="28"/>
        <v>0</v>
      </c>
      <c r="F73" s="319"/>
      <c r="G73" s="319"/>
      <c r="H73" s="109">
        <f t="shared" si="29"/>
        <v>0</v>
      </c>
      <c r="I73" s="319"/>
      <c r="J73" s="319"/>
      <c r="K73" s="109">
        <f t="shared" si="30"/>
        <v>0</v>
      </c>
      <c r="L73" s="319"/>
      <c r="M73" s="319"/>
      <c r="N73" s="109">
        <f t="shared" si="31"/>
        <v>0</v>
      </c>
      <c r="O73" s="319"/>
      <c r="P73" s="319"/>
      <c r="Q73" s="109">
        <f t="shared" si="32"/>
        <v>0</v>
      </c>
      <c r="R73" s="319"/>
      <c r="S73" s="319"/>
      <c r="T73" s="109">
        <f t="shared" si="33"/>
        <v>0</v>
      </c>
      <c r="U73" s="325">
        <f t="shared" si="12"/>
        <v>0</v>
      </c>
      <c r="V73" s="325">
        <f t="shared" si="12"/>
        <v>0</v>
      </c>
      <c r="W73" s="325">
        <f t="shared" si="45"/>
        <v>0</v>
      </c>
      <c r="X73" s="319"/>
      <c r="Y73" s="319"/>
      <c r="Z73" s="109">
        <f t="shared" si="23"/>
        <v>0</v>
      </c>
      <c r="AA73" s="325">
        <f t="shared" si="24"/>
        <v>0</v>
      </c>
      <c r="AB73" s="325">
        <f t="shared" si="24"/>
        <v>0</v>
      </c>
      <c r="AC73" s="325">
        <f t="shared" si="24"/>
        <v>0</v>
      </c>
      <c r="AD73" s="319"/>
      <c r="AE73" s="319"/>
      <c r="AF73" s="109">
        <f t="shared" si="25"/>
        <v>0</v>
      </c>
      <c r="AG73" s="319"/>
      <c r="AH73" s="319"/>
      <c r="AI73" s="109">
        <f t="shared" si="26"/>
        <v>0</v>
      </c>
      <c r="AJ73" s="325">
        <f t="shared" si="49"/>
        <v>0</v>
      </c>
      <c r="AK73" s="325">
        <f t="shared" si="49"/>
        <v>0</v>
      </c>
      <c r="AL73" s="325">
        <f t="shared" si="49"/>
        <v>0</v>
      </c>
      <c r="AM73" s="325">
        <f t="shared" si="17"/>
        <v>0</v>
      </c>
      <c r="AN73" s="325">
        <f t="shared" si="17"/>
        <v>0</v>
      </c>
      <c r="AO73" s="325">
        <f t="shared" si="17"/>
        <v>0</v>
      </c>
      <c r="AP73" s="192">
        <f t="shared" ref="AP73:AP107" si="107">AM73-I73-L73-O73-R73</f>
        <v>0</v>
      </c>
      <c r="AQ73" s="192">
        <f t="shared" ref="AQ73:AQ107" si="108">AN73-J73-M73-P73-S73</f>
        <v>0</v>
      </c>
    </row>
    <row r="74" spans="1:43" ht="11.25">
      <c r="A74" s="368">
        <v>64</v>
      </c>
      <c r="B74" s="354" t="s">
        <v>60</v>
      </c>
      <c r="C74" s="319">
        <v>600000</v>
      </c>
      <c r="D74" s="319">
        <v>0</v>
      </c>
      <c r="E74" s="323">
        <f t="shared" ref="E74" si="109">SUM(D74-C74)</f>
        <v>-600000</v>
      </c>
      <c r="F74" s="319">
        <v>1800000</v>
      </c>
      <c r="G74" s="319">
        <v>799940</v>
      </c>
      <c r="H74" s="323">
        <f t="shared" ref="H74" si="110">SUM(G74-F74)</f>
        <v>-1000060</v>
      </c>
      <c r="I74" s="319"/>
      <c r="J74" s="319"/>
      <c r="K74" s="323">
        <f t="shared" ref="K74" si="111">SUM(J74-I74)</f>
        <v>0</v>
      </c>
      <c r="L74" s="319"/>
      <c r="M74" s="319"/>
      <c r="N74" s="323">
        <f t="shared" ref="N74" si="112">SUM(M74-L74)</f>
        <v>0</v>
      </c>
      <c r="O74" s="319"/>
      <c r="P74" s="319"/>
      <c r="Q74" s="323">
        <f t="shared" ref="Q74" si="113">SUM(P74-O74)</f>
        <v>0</v>
      </c>
      <c r="R74" s="319"/>
      <c r="S74" s="319"/>
      <c r="T74" s="323">
        <f t="shared" ref="T74" si="114">SUM(S74-R74)</f>
        <v>0</v>
      </c>
      <c r="U74" s="325">
        <f t="shared" si="12"/>
        <v>2400000</v>
      </c>
      <c r="V74" s="325">
        <f t="shared" si="12"/>
        <v>799940</v>
      </c>
      <c r="W74" s="325">
        <f t="shared" si="45"/>
        <v>-1600060</v>
      </c>
      <c r="X74" s="319"/>
      <c r="Y74" s="319"/>
      <c r="Z74" s="109">
        <f t="shared" si="23"/>
        <v>0</v>
      </c>
      <c r="AA74" s="325">
        <f t="shared" si="24"/>
        <v>0</v>
      </c>
      <c r="AB74" s="325">
        <f t="shared" si="24"/>
        <v>0</v>
      </c>
      <c r="AC74" s="325">
        <f t="shared" si="24"/>
        <v>0</v>
      </c>
      <c r="AD74" s="319"/>
      <c r="AE74" s="319"/>
      <c r="AF74" s="109">
        <f t="shared" si="25"/>
        <v>0</v>
      </c>
      <c r="AG74" s="319"/>
      <c r="AH74" s="319"/>
      <c r="AI74" s="109">
        <f t="shared" si="26"/>
        <v>0</v>
      </c>
      <c r="AJ74" s="325">
        <f t="shared" si="49"/>
        <v>0</v>
      </c>
      <c r="AK74" s="325">
        <f t="shared" si="49"/>
        <v>0</v>
      </c>
      <c r="AL74" s="325">
        <f t="shared" si="49"/>
        <v>0</v>
      </c>
      <c r="AM74" s="325">
        <f t="shared" si="17"/>
        <v>2400000</v>
      </c>
      <c r="AN74" s="325">
        <f t="shared" si="17"/>
        <v>799940</v>
      </c>
      <c r="AO74" s="325">
        <f t="shared" si="17"/>
        <v>-1600060</v>
      </c>
      <c r="AP74" s="192">
        <f t="shared" si="107"/>
        <v>2400000</v>
      </c>
      <c r="AQ74" s="192">
        <f t="shared" si="108"/>
        <v>799940</v>
      </c>
    </row>
    <row r="75" spans="1:43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163">
        <f t="shared" si="28"/>
        <v>0</v>
      </c>
      <c r="F75" s="163">
        <f>SUM(F76:F77)</f>
        <v>0</v>
      </c>
      <c r="G75" s="163">
        <f>SUM(G76:G77)</f>
        <v>0</v>
      </c>
      <c r="H75" s="163">
        <f t="shared" si="29"/>
        <v>0</v>
      </c>
      <c r="I75" s="163">
        <f>SUM(I76:I77)</f>
        <v>0</v>
      </c>
      <c r="J75" s="163">
        <f>SUM(J76:J77)</f>
        <v>0</v>
      </c>
      <c r="K75" s="163">
        <f t="shared" si="30"/>
        <v>0</v>
      </c>
      <c r="L75" s="163">
        <f>SUM(L76:L77)</f>
        <v>0</v>
      </c>
      <c r="M75" s="163">
        <f>SUM(M76:M77)</f>
        <v>0</v>
      </c>
      <c r="N75" s="163">
        <f t="shared" si="31"/>
        <v>0</v>
      </c>
      <c r="O75" s="163">
        <f>SUM(O76:O77)</f>
        <v>0</v>
      </c>
      <c r="P75" s="163">
        <f>SUM(P76:P77)</f>
        <v>0</v>
      </c>
      <c r="Q75" s="163">
        <f t="shared" si="32"/>
        <v>0</v>
      </c>
      <c r="R75" s="163">
        <f>SUM(R76:R77)</f>
        <v>0</v>
      </c>
      <c r="S75" s="163">
        <f>SUM(S76:S77)</f>
        <v>0</v>
      </c>
      <c r="T75" s="163">
        <f t="shared" si="33"/>
        <v>0</v>
      </c>
      <c r="U75" s="121">
        <f t="shared" ref="U75:W107" si="115">SUM(C75+F75+I75+L75+O75+R75)</f>
        <v>0</v>
      </c>
      <c r="V75" s="121">
        <f t="shared" si="115"/>
        <v>0</v>
      </c>
      <c r="W75" s="121">
        <f t="shared" si="45"/>
        <v>0</v>
      </c>
      <c r="X75" s="163">
        <f>SUM(X76:X77)</f>
        <v>0</v>
      </c>
      <c r="Y75" s="163">
        <f>SUM(Y76:Y77)</f>
        <v>0</v>
      </c>
      <c r="Z75" s="163">
        <f t="shared" si="23"/>
        <v>0</v>
      </c>
      <c r="AA75" s="121">
        <f t="shared" si="24"/>
        <v>0</v>
      </c>
      <c r="AB75" s="121">
        <f t="shared" si="24"/>
        <v>0</v>
      </c>
      <c r="AC75" s="121">
        <f t="shared" si="24"/>
        <v>0</v>
      </c>
      <c r="AD75" s="163">
        <f>SUM(AD76:AD77)</f>
        <v>0</v>
      </c>
      <c r="AE75" s="163">
        <f>SUM(AE76:AE77)</f>
        <v>0</v>
      </c>
      <c r="AF75" s="163">
        <f t="shared" si="25"/>
        <v>0</v>
      </c>
      <c r="AG75" s="163">
        <f>SUM(AG76:AG77)</f>
        <v>0</v>
      </c>
      <c r="AH75" s="163">
        <f>SUM(AH76:AH77)</f>
        <v>0</v>
      </c>
      <c r="AI75" s="163">
        <f t="shared" si="26"/>
        <v>0</v>
      </c>
      <c r="AJ75" s="121">
        <f t="shared" si="49"/>
        <v>0</v>
      </c>
      <c r="AK75" s="121">
        <f t="shared" si="49"/>
        <v>0</v>
      </c>
      <c r="AL75" s="121">
        <f t="shared" si="49"/>
        <v>0</v>
      </c>
      <c r="AM75" s="121">
        <f t="shared" ref="AM75:AO107" si="116">SUM(U75+AA75+AJ75)</f>
        <v>0</v>
      </c>
      <c r="AN75" s="121">
        <f t="shared" si="116"/>
        <v>0</v>
      </c>
      <c r="AO75" s="121">
        <f t="shared" si="116"/>
        <v>0</v>
      </c>
      <c r="AP75" s="192">
        <f t="shared" si="107"/>
        <v>0</v>
      </c>
      <c r="AQ75" s="192">
        <f t="shared" si="108"/>
        <v>0</v>
      </c>
    </row>
    <row r="76" spans="1:43" ht="11.25">
      <c r="A76" s="368">
        <v>66</v>
      </c>
      <c r="B76" s="353" t="s">
        <v>259</v>
      </c>
      <c r="C76" s="319"/>
      <c r="D76" s="319"/>
      <c r="E76" s="109">
        <f t="shared" si="28"/>
        <v>0</v>
      </c>
      <c r="F76" s="319"/>
      <c r="G76" s="319"/>
      <c r="H76" s="109">
        <f t="shared" si="29"/>
        <v>0</v>
      </c>
      <c r="I76" s="319"/>
      <c r="J76" s="319"/>
      <c r="K76" s="109">
        <f t="shared" si="30"/>
        <v>0</v>
      </c>
      <c r="L76" s="319"/>
      <c r="M76" s="319"/>
      <c r="N76" s="109">
        <f t="shared" si="31"/>
        <v>0</v>
      </c>
      <c r="O76" s="319"/>
      <c r="P76" s="319"/>
      <c r="Q76" s="109">
        <f t="shared" si="32"/>
        <v>0</v>
      </c>
      <c r="R76" s="319"/>
      <c r="S76" s="319"/>
      <c r="T76" s="109">
        <f t="shared" si="33"/>
        <v>0</v>
      </c>
      <c r="U76" s="325">
        <f t="shared" si="115"/>
        <v>0</v>
      </c>
      <c r="V76" s="325">
        <f t="shared" si="115"/>
        <v>0</v>
      </c>
      <c r="W76" s="325">
        <f t="shared" si="45"/>
        <v>0</v>
      </c>
      <c r="X76" s="319"/>
      <c r="Y76" s="319"/>
      <c r="Z76" s="109">
        <f t="shared" si="23"/>
        <v>0</v>
      </c>
      <c r="AA76" s="325">
        <f t="shared" si="24"/>
        <v>0</v>
      </c>
      <c r="AB76" s="325">
        <f t="shared" si="24"/>
        <v>0</v>
      </c>
      <c r="AC76" s="325">
        <f t="shared" si="24"/>
        <v>0</v>
      </c>
      <c r="AD76" s="319"/>
      <c r="AE76" s="319"/>
      <c r="AF76" s="109">
        <f t="shared" si="25"/>
        <v>0</v>
      </c>
      <c r="AG76" s="319"/>
      <c r="AH76" s="319"/>
      <c r="AI76" s="109">
        <f t="shared" si="26"/>
        <v>0</v>
      </c>
      <c r="AJ76" s="325">
        <f t="shared" si="49"/>
        <v>0</v>
      </c>
      <c r="AK76" s="325">
        <f t="shared" si="49"/>
        <v>0</v>
      </c>
      <c r="AL76" s="325">
        <f t="shared" si="49"/>
        <v>0</v>
      </c>
      <c r="AM76" s="325">
        <f t="shared" si="116"/>
        <v>0</v>
      </c>
      <c r="AN76" s="325">
        <f t="shared" si="116"/>
        <v>0</v>
      </c>
      <c r="AO76" s="325">
        <f t="shared" si="116"/>
        <v>0</v>
      </c>
      <c r="AP76" s="192">
        <f t="shared" si="107"/>
        <v>0</v>
      </c>
      <c r="AQ76" s="192">
        <f t="shared" si="108"/>
        <v>0</v>
      </c>
    </row>
    <row r="77" spans="1:43" ht="11.25">
      <c r="A77" s="368">
        <v>67</v>
      </c>
      <c r="B77" s="353" t="s">
        <v>260</v>
      </c>
      <c r="C77" s="319"/>
      <c r="D77" s="319"/>
      <c r="E77" s="109">
        <f t="shared" si="28"/>
        <v>0</v>
      </c>
      <c r="F77" s="319"/>
      <c r="G77" s="319"/>
      <c r="H77" s="109">
        <f t="shared" si="29"/>
        <v>0</v>
      </c>
      <c r="I77" s="319"/>
      <c r="J77" s="319"/>
      <c r="K77" s="109">
        <f t="shared" si="30"/>
        <v>0</v>
      </c>
      <c r="L77" s="319"/>
      <c r="M77" s="319"/>
      <c r="N77" s="109">
        <f t="shared" si="31"/>
        <v>0</v>
      </c>
      <c r="O77" s="319"/>
      <c r="P77" s="319"/>
      <c r="Q77" s="109">
        <f t="shared" si="32"/>
        <v>0</v>
      </c>
      <c r="R77" s="319"/>
      <c r="S77" s="319"/>
      <c r="T77" s="109">
        <f t="shared" si="33"/>
        <v>0</v>
      </c>
      <c r="U77" s="325">
        <f t="shared" si="115"/>
        <v>0</v>
      </c>
      <c r="V77" s="325">
        <f t="shared" si="115"/>
        <v>0</v>
      </c>
      <c r="W77" s="325">
        <f t="shared" si="45"/>
        <v>0</v>
      </c>
      <c r="X77" s="319"/>
      <c r="Y77" s="319"/>
      <c r="Z77" s="109">
        <f t="shared" si="23"/>
        <v>0</v>
      </c>
      <c r="AA77" s="325">
        <f t="shared" si="24"/>
        <v>0</v>
      </c>
      <c r="AB77" s="325">
        <f t="shared" si="24"/>
        <v>0</v>
      </c>
      <c r="AC77" s="325">
        <f t="shared" si="24"/>
        <v>0</v>
      </c>
      <c r="AD77" s="319"/>
      <c r="AE77" s="319"/>
      <c r="AF77" s="109">
        <f t="shared" si="25"/>
        <v>0</v>
      </c>
      <c r="AG77" s="319"/>
      <c r="AH77" s="319"/>
      <c r="AI77" s="109">
        <f t="shared" si="26"/>
        <v>0</v>
      </c>
      <c r="AJ77" s="325">
        <f t="shared" si="49"/>
        <v>0</v>
      </c>
      <c r="AK77" s="325">
        <f t="shared" si="49"/>
        <v>0</v>
      </c>
      <c r="AL77" s="325">
        <f t="shared" si="49"/>
        <v>0</v>
      </c>
      <c r="AM77" s="325">
        <f t="shared" si="116"/>
        <v>0</v>
      </c>
      <c r="AN77" s="325">
        <f t="shared" si="116"/>
        <v>0</v>
      </c>
      <c r="AO77" s="325">
        <f t="shared" si="116"/>
        <v>0</v>
      </c>
      <c r="AP77" s="192">
        <f t="shared" si="107"/>
        <v>0</v>
      </c>
      <c r="AQ77" s="192">
        <f t="shared" si="108"/>
        <v>0</v>
      </c>
    </row>
    <row r="78" spans="1:43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  <c r="AP78" s="192">
        <f t="shared" si="107"/>
        <v>0</v>
      </c>
      <c r="AQ78" s="192">
        <f t="shared" si="108"/>
        <v>0</v>
      </c>
    </row>
    <row r="79" spans="1:43" ht="11.25">
      <c r="A79" s="366">
        <v>68</v>
      </c>
      <c r="B79" s="355" t="s">
        <v>62</v>
      </c>
      <c r="C79" s="163">
        <f>SUM(C80:C86)</f>
        <v>133564200</v>
      </c>
      <c r="D79" s="163">
        <f>SUM(D80:D86)</f>
        <v>119069400</v>
      </c>
      <c r="E79" s="163">
        <f t="shared" si="28"/>
        <v>-14494800</v>
      </c>
      <c r="F79" s="163">
        <f>SUM(F80:F86)</f>
        <v>817053600</v>
      </c>
      <c r="G79" s="163">
        <f>SUM(G80:G86)</f>
        <v>769020700</v>
      </c>
      <c r="H79" s="163">
        <f t="shared" si="29"/>
        <v>-48032900</v>
      </c>
      <c r="I79" s="163">
        <f>SUM(I80:I86)</f>
        <v>43579400</v>
      </c>
      <c r="J79" s="163">
        <f>SUM(J80:J86)</f>
        <v>29633100</v>
      </c>
      <c r="K79" s="163">
        <f t="shared" si="30"/>
        <v>-13946300</v>
      </c>
      <c r="L79" s="163">
        <f>SUM(L80:L86)</f>
        <v>26619000</v>
      </c>
      <c r="M79" s="163">
        <f>SUM(M80:M86)</f>
        <v>25619000</v>
      </c>
      <c r="N79" s="163">
        <f t="shared" si="31"/>
        <v>-1000000</v>
      </c>
      <c r="O79" s="163">
        <f>SUM(O80:O86)</f>
        <v>91672200</v>
      </c>
      <c r="P79" s="163">
        <f>SUM(P80:P86)</f>
        <v>88268500</v>
      </c>
      <c r="Q79" s="163">
        <f t="shared" si="32"/>
        <v>-3403700</v>
      </c>
      <c r="R79" s="163">
        <f>SUM(R80:R86)</f>
        <v>32106600</v>
      </c>
      <c r="S79" s="163">
        <f>SUM(S80:S86)</f>
        <v>30487200</v>
      </c>
      <c r="T79" s="163">
        <f t="shared" si="33"/>
        <v>-1619400</v>
      </c>
      <c r="U79" s="121">
        <f t="shared" si="115"/>
        <v>1144595000</v>
      </c>
      <c r="V79" s="121">
        <f t="shared" si="115"/>
        <v>1062097900</v>
      </c>
      <c r="W79" s="121">
        <f t="shared" si="45"/>
        <v>-82497100</v>
      </c>
      <c r="X79" s="163">
        <f>SUM(X80:X86)</f>
        <v>645520300</v>
      </c>
      <c r="Y79" s="163">
        <f>SUM(Y80:Y86)</f>
        <v>506325748.27999997</v>
      </c>
      <c r="Z79" s="163">
        <f t="shared" ref="Z79:Z107" si="117">Y79-X79</f>
        <v>-139194551.72000003</v>
      </c>
      <c r="AA79" s="121">
        <f t="shared" si="24"/>
        <v>645520300</v>
      </c>
      <c r="AB79" s="121">
        <f t="shared" si="24"/>
        <v>506325748.27999997</v>
      </c>
      <c r="AC79" s="121">
        <f t="shared" si="24"/>
        <v>-139194551.72000003</v>
      </c>
      <c r="AD79" s="163">
        <f>SUM(AD80:AD86)</f>
        <v>79560700</v>
      </c>
      <c r="AE79" s="163">
        <f>SUM(AE80:AE86)</f>
        <v>80570561.479999989</v>
      </c>
      <c r="AF79" s="163">
        <f t="shared" ref="AF79:AF84" si="118">AE79-AD79</f>
        <v>1009861.4799999893</v>
      </c>
      <c r="AG79" s="163">
        <f>SUM(AG80:AG86)</f>
        <v>21762200</v>
      </c>
      <c r="AH79" s="163">
        <f>SUM(AH80:AH86)</f>
        <v>24162183</v>
      </c>
      <c r="AI79" s="163">
        <f t="shared" ref="AI79:AI107" si="119">AH79-AG79</f>
        <v>2399983</v>
      </c>
      <c r="AJ79" s="121">
        <f t="shared" si="49"/>
        <v>101322900</v>
      </c>
      <c r="AK79" s="121">
        <f t="shared" si="49"/>
        <v>104732744.47999999</v>
      </c>
      <c r="AL79" s="121">
        <f t="shared" si="49"/>
        <v>3409844.4799999893</v>
      </c>
      <c r="AM79" s="367">
        <f t="shared" si="116"/>
        <v>1891438200</v>
      </c>
      <c r="AN79" s="121">
        <f t="shared" si="116"/>
        <v>1673156392.76</v>
      </c>
      <c r="AO79" s="121">
        <f t="shared" si="116"/>
        <v>-218281807.24000004</v>
      </c>
      <c r="AP79" s="192">
        <f t="shared" si="107"/>
        <v>1697461000</v>
      </c>
      <c r="AQ79" s="192">
        <f t="shared" si="108"/>
        <v>1499148592.76</v>
      </c>
    </row>
    <row r="80" spans="1:43" ht="11.25">
      <c r="A80" s="368">
        <v>69</v>
      </c>
      <c r="B80" s="354" t="s">
        <v>64</v>
      </c>
      <c r="C80" s="319"/>
      <c r="D80" s="319"/>
      <c r="E80" s="323">
        <f t="shared" ref="E80:E86" si="120">SUM(D80-C80)</f>
        <v>0</v>
      </c>
      <c r="F80" s="319"/>
      <c r="G80" s="319"/>
      <c r="H80" s="323">
        <f t="shared" ref="H80:H86" si="121">SUM(G80-F80)</f>
        <v>0</v>
      </c>
      <c r="I80" s="319"/>
      <c r="J80" s="319"/>
      <c r="K80" s="323">
        <f t="shared" ref="K80:K86" si="122">SUM(J80-I80)</f>
        <v>0</v>
      </c>
      <c r="L80" s="319"/>
      <c r="M80" s="319"/>
      <c r="N80" s="323">
        <f t="shared" ref="N80:N86" si="123">SUM(M80-L80)</f>
        <v>0</v>
      </c>
      <c r="O80" s="319"/>
      <c r="P80" s="319"/>
      <c r="Q80" s="323">
        <f t="shared" ref="Q80:Q86" si="124">SUM(P80-O80)</f>
        <v>0</v>
      </c>
      <c r="R80" s="319"/>
      <c r="S80" s="319"/>
      <c r="T80" s="323">
        <f t="shared" ref="T80:T86" si="125">SUM(S80-R80)</f>
        <v>0</v>
      </c>
      <c r="U80" s="325">
        <f t="shared" si="115"/>
        <v>0</v>
      </c>
      <c r="V80" s="325">
        <f t="shared" si="115"/>
        <v>0</v>
      </c>
      <c r="W80" s="325">
        <f t="shared" si="45"/>
        <v>0</v>
      </c>
      <c r="X80" s="319"/>
      <c r="Y80" s="319">
        <v>0</v>
      </c>
      <c r="Z80" s="109">
        <f t="shared" si="117"/>
        <v>0</v>
      </c>
      <c r="AA80" s="325">
        <f t="shared" ref="AA80:AC107" si="126">SUM(X80)</f>
        <v>0</v>
      </c>
      <c r="AB80" s="325">
        <f t="shared" si="126"/>
        <v>0</v>
      </c>
      <c r="AC80" s="325">
        <f t="shared" si="126"/>
        <v>0</v>
      </c>
      <c r="AD80" s="384">
        <v>18146200</v>
      </c>
      <c r="AE80" s="384">
        <v>19156016</v>
      </c>
      <c r="AF80" s="109">
        <f t="shared" si="118"/>
        <v>1009816</v>
      </c>
      <c r="AG80" s="319"/>
      <c r="AH80" s="319"/>
      <c r="AI80" s="109">
        <f t="shared" si="119"/>
        <v>0</v>
      </c>
      <c r="AJ80" s="325">
        <f t="shared" si="49"/>
        <v>18146200</v>
      </c>
      <c r="AK80" s="325">
        <f t="shared" si="49"/>
        <v>19156016</v>
      </c>
      <c r="AL80" s="325">
        <f t="shared" si="49"/>
        <v>1009816</v>
      </c>
      <c r="AM80" s="325">
        <f t="shared" si="116"/>
        <v>18146200</v>
      </c>
      <c r="AN80" s="325">
        <f t="shared" si="116"/>
        <v>19156016</v>
      </c>
      <c r="AO80" s="325">
        <f t="shared" si="116"/>
        <v>1009816</v>
      </c>
      <c r="AP80" s="192">
        <f t="shared" si="107"/>
        <v>18146200</v>
      </c>
      <c r="AQ80" s="192">
        <f t="shared" si="108"/>
        <v>19156016</v>
      </c>
    </row>
    <row r="81" spans="1:43" ht="11.25">
      <c r="A81" s="368">
        <v>70</v>
      </c>
      <c r="B81" s="354" t="s">
        <v>63</v>
      </c>
      <c r="C81" s="319"/>
      <c r="D81" s="319"/>
      <c r="E81" s="323">
        <f t="shared" si="120"/>
        <v>0</v>
      </c>
      <c r="F81" s="384">
        <v>3080000</v>
      </c>
      <c r="G81" s="386">
        <v>703000</v>
      </c>
      <c r="H81" s="323">
        <f t="shared" si="121"/>
        <v>-2377000</v>
      </c>
      <c r="I81" s="319"/>
      <c r="J81" s="319"/>
      <c r="K81" s="323">
        <f t="shared" si="122"/>
        <v>0</v>
      </c>
      <c r="L81" s="319"/>
      <c r="M81" s="319"/>
      <c r="N81" s="323">
        <f t="shared" si="123"/>
        <v>0</v>
      </c>
      <c r="O81" s="319"/>
      <c r="P81" s="319"/>
      <c r="Q81" s="323">
        <f t="shared" si="124"/>
        <v>0</v>
      </c>
      <c r="R81" s="319"/>
      <c r="S81" s="319"/>
      <c r="T81" s="323">
        <f t="shared" si="125"/>
        <v>0</v>
      </c>
      <c r="U81" s="325">
        <f t="shared" si="115"/>
        <v>3080000</v>
      </c>
      <c r="V81" s="325">
        <f t="shared" si="115"/>
        <v>703000</v>
      </c>
      <c r="W81" s="325">
        <f t="shared" si="45"/>
        <v>-2377000</v>
      </c>
      <c r="X81" s="319"/>
      <c r="Y81" s="319">
        <v>0</v>
      </c>
      <c r="Z81" s="109">
        <f t="shared" si="117"/>
        <v>0</v>
      </c>
      <c r="AA81" s="325">
        <f t="shared" si="126"/>
        <v>0</v>
      </c>
      <c r="AB81" s="325">
        <f t="shared" si="126"/>
        <v>0</v>
      </c>
      <c r="AC81" s="325">
        <f t="shared" si="126"/>
        <v>0</v>
      </c>
      <c r="AD81" s="319"/>
      <c r="AE81" s="319"/>
      <c r="AF81" s="109">
        <f t="shared" si="118"/>
        <v>0</v>
      </c>
      <c r="AG81" s="384">
        <v>1600000</v>
      </c>
      <c r="AH81" s="384">
        <v>4000000</v>
      </c>
      <c r="AI81" s="109">
        <f t="shared" si="119"/>
        <v>2400000</v>
      </c>
      <c r="AJ81" s="325">
        <f t="shared" si="49"/>
        <v>1600000</v>
      </c>
      <c r="AK81" s="325">
        <f t="shared" si="49"/>
        <v>4000000</v>
      </c>
      <c r="AL81" s="325">
        <f t="shared" si="49"/>
        <v>2400000</v>
      </c>
      <c r="AM81" s="325">
        <f t="shared" si="116"/>
        <v>4680000</v>
      </c>
      <c r="AN81" s="325">
        <f t="shared" si="116"/>
        <v>4703000</v>
      </c>
      <c r="AO81" s="325">
        <f t="shared" si="116"/>
        <v>23000</v>
      </c>
      <c r="AP81" s="192">
        <f t="shared" si="107"/>
        <v>4680000</v>
      </c>
      <c r="AQ81" s="192">
        <f t="shared" si="108"/>
        <v>4703000</v>
      </c>
    </row>
    <row r="82" spans="1:43" ht="11.25">
      <c r="A82" s="368">
        <v>71</v>
      </c>
      <c r="B82" s="354" t="s">
        <v>76</v>
      </c>
      <c r="C82" s="319"/>
      <c r="D82" s="417">
        <v>240000</v>
      </c>
      <c r="E82" s="323">
        <f t="shared" si="120"/>
        <v>240000</v>
      </c>
      <c r="F82" s="319"/>
      <c r="G82" s="319"/>
      <c r="H82" s="323">
        <f t="shared" si="121"/>
        <v>0</v>
      </c>
      <c r="I82" s="319"/>
      <c r="J82" s="319"/>
      <c r="K82" s="323">
        <f t="shared" si="122"/>
        <v>0</v>
      </c>
      <c r="L82" s="319"/>
      <c r="M82" s="319"/>
      <c r="N82" s="323">
        <f t="shared" si="123"/>
        <v>0</v>
      </c>
      <c r="O82" s="319"/>
      <c r="P82" s="319"/>
      <c r="Q82" s="323">
        <f t="shared" si="124"/>
        <v>0</v>
      </c>
      <c r="R82" s="319"/>
      <c r="S82" s="319"/>
      <c r="T82" s="323">
        <f t="shared" si="125"/>
        <v>0</v>
      </c>
      <c r="U82" s="325">
        <f t="shared" si="115"/>
        <v>0</v>
      </c>
      <c r="V82" s="325">
        <f t="shared" si="115"/>
        <v>240000</v>
      </c>
      <c r="W82" s="325">
        <f t="shared" si="45"/>
        <v>240000</v>
      </c>
      <c r="X82" s="384">
        <v>182813600</v>
      </c>
      <c r="Y82" s="384">
        <v>182813605.28</v>
      </c>
      <c r="Z82" s="109">
        <f t="shared" si="117"/>
        <v>5.2800000011920929</v>
      </c>
      <c r="AA82" s="325">
        <f t="shared" si="126"/>
        <v>182813600</v>
      </c>
      <c r="AB82" s="325">
        <f t="shared" si="126"/>
        <v>182813605.28</v>
      </c>
      <c r="AC82" s="325">
        <f t="shared" si="126"/>
        <v>5.2800000011920929</v>
      </c>
      <c r="AD82" s="384">
        <v>61414500</v>
      </c>
      <c r="AE82" s="384">
        <v>61414545.479999997</v>
      </c>
      <c r="AF82" s="109">
        <f>AE82-AD82</f>
        <v>45.479999996721745</v>
      </c>
      <c r="AG82" s="384">
        <v>20162200</v>
      </c>
      <c r="AH82" s="384">
        <v>20162183</v>
      </c>
      <c r="AI82" s="109">
        <f t="shared" si="119"/>
        <v>-17</v>
      </c>
      <c r="AJ82" s="325">
        <f t="shared" si="49"/>
        <v>81576700</v>
      </c>
      <c r="AK82" s="325">
        <f t="shared" si="49"/>
        <v>81576728.479999989</v>
      </c>
      <c r="AL82" s="325">
        <f t="shared" si="49"/>
        <v>28.479999996721745</v>
      </c>
      <c r="AM82" s="325">
        <f t="shared" si="116"/>
        <v>264390300</v>
      </c>
      <c r="AN82" s="325">
        <f t="shared" si="116"/>
        <v>264630333.75999999</v>
      </c>
      <c r="AO82" s="325">
        <f t="shared" si="116"/>
        <v>240033.75999999791</v>
      </c>
      <c r="AP82" s="192">
        <f t="shared" si="107"/>
        <v>264390300</v>
      </c>
      <c r="AQ82" s="192">
        <f t="shared" si="108"/>
        <v>264630333.75999999</v>
      </c>
    </row>
    <row r="83" spans="1:43" ht="11.25">
      <c r="A83" s="368">
        <v>72</v>
      </c>
      <c r="B83" s="354" t="s">
        <v>175</v>
      </c>
      <c r="C83" s="319"/>
      <c r="D83" s="319"/>
      <c r="E83" s="323">
        <f t="shared" si="120"/>
        <v>0</v>
      </c>
      <c r="F83" s="319"/>
      <c r="G83" s="319"/>
      <c r="H83" s="323">
        <f t="shared" si="121"/>
        <v>0</v>
      </c>
      <c r="I83" s="319"/>
      <c r="J83" s="319"/>
      <c r="K83" s="323">
        <f t="shared" si="122"/>
        <v>0</v>
      </c>
      <c r="L83" s="319"/>
      <c r="M83" s="319"/>
      <c r="N83" s="323">
        <f t="shared" si="123"/>
        <v>0</v>
      </c>
      <c r="O83" s="319"/>
      <c r="P83" s="319"/>
      <c r="Q83" s="323">
        <f t="shared" si="124"/>
        <v>0</v>
      </c>
      <c r="R83" s="319"/>
      <c r="S83" s="319"/>
      <c r="T83" s="323">
        <f t="shared" si="125"/>
        <v>0</v>
      </c>
      <c r="U83" s="325">
        <f t="shared" si="115"/>
        <v>0</v>
      </c>
      <c r="V83" s="325">
        <f t="shared" si="115"/>
        <v>0</v>
      </c>
      <c r="W83" s="325">
        <f t="shared" si="45"/>
        <v>0</v>
      </c>
      <c r="X83" s="319"/>
      <c r="Y83" s="319"/>
      <c r="Z83" s="109">
        <f t="shared" si="117"/>
        <v>0</v>
      </c>
      <c r="AA83" s="325">
        <f t="shared" si="126"/>
        <v>0</v>
      </c>
      <c r="AB83" s="325">
        <f t="shared" si="126"/>
        <v>0</v>
      </c>
      <c r="AC83" s="325">
        <f t="shared" si="126"/>
        <v>0</v>
      </c>
      <c r="AD83" s="319"/>
      <c r="AE83" s="319"/>
      <c r="AF83" s="109">
        <f t="shared" ref="AF83" si="127">AE83-AD83</f>
        <v>0</v>
      </c>
      <c r="AG83" s="319"/>
      <c r="AH83" s="319"/>
      <c r="AI83" s="109">
        <f t="shared" si="119"/>
        <v>0</v>
      </c>
      <c r="AJ83" s="325">
        <f t="shared" si="49"/>
        <v>0</v>
      </c>
      <c r="AK83" s="325">
        <f t="shared" si="49"/>
        <v>0</v>
      </c>
      <c r="AL83" s="325">
        <f t="shared" si="49"/>
        <v>0</v>
      </c>
      <c r="AM83" s="325">
        <f t="shared" si="116"/>
        <v>0</v>
      </c>
      <c r="AN83" s="325">
        <f t="shared" si="116"/>
        <v>0</v>
      </c>
      <c r="AO83" s="325">
        <f t="shared" si="116"/>
        <v>0</v>
      </c>
      <c r="AP83" s="192">
        <f t="shared" si="107"/>
        <v>0</v>
      </c>
      <c r="AQ83" s="192">
        <f t="shared" si="108"/>
        <v>0</v>
      </c>
    </row>
    <row r="84" spans="1:43" ht="11.25">
      <c r="A84" s="368">
        <v>73</v>
      </c>
      <c r="B84" s="354" t="s">
        <v>65</v>
      </c>
      <c r="C84" s="319"/>
      <c r="D84" s="319"/>
      <c r="E84" s="323">
        <f t="shared" si="120"/>
        <v>0</v>
      </c>
      <c r="F84" s="319"/>
      <c r="G84" s="319"/>
      <c r="H84" s="323">
        <f t="shared" si="121"/>
        <v>0</v>
      </c>
      <c r="I84" s="319"/>
      <c r="J84" s="319"/>
      <c r="K84" s="323">
        <f t="shared" si="122"/>
        <v>0</v>
      </c>
      <c r="L84" s="319"/>
      <c r="M84" s="319"/>
      <c r="N84" s="323">
        <f t="shared" si="123"/>
        <v>0</v>
      </c>
      <c r="O84" s="319"/>
      <c r="P84" s="319"/>
      <c r="Q84" s="323">
        <f t="shared" si="124"/>
        <v>0</v>
      </c>
      <c r="R84" s="319"/>
      <c r="S84" s="319"/>
      <c r="T84" s="323">
        <f t="shared" si="125"/>
        <v>0</v>
      </c>
      <c r="U84" s="325">
        <f t="shared" si="115"/>
        <v>0</v>
      </c>
      <c r="V84" s="325">
        <f t="shared" si="115"/>
        <v>0</v>
      </c>
      <c r="W84" s="325">
        <f t="shared" si="45"/>
        <v>0</v>
      </c>
      <c r="X84" s="319"/>
      <c r="Y84" s="319"/>
      <c r="Z84" s="109">
        <f t="shared" si="117"/>
        <v>0</v>
      </c>
      <c r="AA84" s="325">
        <f t="shared" si="126"/>
        <v>0</v>
      </c>
      <c r="AB84" s="325">
        <f t="shared" si="126"/>
        <v>0</v>
      </c>
      <c r="AC84" s="325">
        <f t="shared" si="126"/>
        <v>0</v>
      </c>
      <c r="AD84" s="319"/>
      <c r="AE84" s="319"/>
      <c r="AF84" s="109">
        <f t="shared" si="118"/>
        <v>0</v>
      </c>
      <c r="AG84" s="319"/>
      <c r="AH84" s="319"/>
      <c r="AI84" s="109">
        <f t="shared" si="119"/>
        <v>0</v>
      </c>
      <c r="AJ84" s="325">
        <f t="shared" si="49"/>
        <v>0</v>
      </c>
      <c r="AK84" s="325">
        <f t="shared" si="49"/>
        <v>0</v>
      </c>
      <c r="AL84" s="325">
        <f t="shared" si="49"/>
        <v>0</v>
      </c>
      <c r="AM84" s="325">
        <f t="shared" si="116"/>
        <v>0</v>
      </c>
      <c r="AN84" s="325">
        <f t="shared" si="116"/>
        <v>0</v>
      </c>
      <c r="AO84" s="325">
        <f t="shared" si="116"/>
        <v>0</v>
      </c>
      <c r="AP84" s="192">
        <f t="shared" si="107"/>
        <v>0</v>
      </c>
      <c r="AQ84" s="192">
        <f t="shared" si="108"/>
        <v>0</v>
      </c>
    </row>
    <row r="85" spans="1:43" ht="11.25">
      <c r="A85" s="368">
        <v>74</v>
      </c>
      <c r="B85" s="354" t="s">
        <v>66</v>
      </c>
      <c r="C85" s="319"/>
      <c r="D85" s="319"/>
      <c r="E85" s="323">
        <f t="shared" si="120"/>
        <v>0</v>
      </c>
      <c r="F85" s="319"/>
      <c r="G85" s="319"/>
      <c r="H85" s="323">
        <f t="shared" si="121"/>
        <v>0</v>
      </c>
      <c r="I85" s="319"/>
      <c r="J85" s="319"/>
      <c r="K85" s="323">
        <f t="shared" si="122"/>
        <v>0</v>
      </c>
      <c r="L85" s="319"/>
      <c r="M85" s="319"/>
      <c r="N85" s="323">
        <f t="shared" si="123"/>
        <v>0</v>
      </c>
      <c r="O85" s="319"/>
      <c r="P85" s="319"/>
      <c r="Q85" s="323">
        <f t="shared" si="124"/>
        <v>0</v>
      </c>
      <c r="R85" s="319"/>
      <c r="S85" s="319"/>
      <c r="T85" s="323">
        <f t="shared" si="125"/>
        <v>0</v>
      </c>
      <c r="U85" s="325">
        <f t="shared" si="115"/>
        <v>0</v>
      </c>
      <c r="V85" s="325">
        <f t="shared" si="115"/>
        <v>0</v>
      </c>
      <c r="W85" s="325">
        <f t="shared" si="45"/>
        <v>0</v>
      </c>
      <c r="X85" s="384">
        <v>462706700</v>
      </c>
      <c r="Y85" s="386">
        <v>319072943</v>
      </c>
      <c r="Z85" s="109">
        <f t="shared" si="117"/>
        <v>-143633757</v>
      </c>
      <c r="AA85" s="325">
        <f t="shared" si="126"/>
        <v>462706700</v>
      </c>
      <c r="AB85" s="325">
        <f t="shared" si="126"/>
        <v>319072943</v>
      </c>
      <c r="AC85" s="325">
        <f t="shared" si="126"/>
        <v>-143633757</v>
      </c>
      <c r="AD85" s="319"/>
      <c r="AE85" s="319"/>
      <c r="AF85" s="109">
        <f t="shared" ref="AF85:AF107" si="128">AE85-AD85</f>
        <v>0</v>
      </c>
      <c r="AG85" s="319"/>
      <c r="AH85" s="319"/>
      <c r="AI85" s="109">
        <f t="shared" si="119"/>
        <v>0</v>
      </c>
      <c r="AJ85" s="325">
        <f t="shared" si="49"/>
        <v>0</v>
      </c>
      <c r="AK85" s="325">
        <f t="shared" si="49"/>
        <v>0</v>
      </c>
      <c r="AL85" s="325">
        <f t="shared" si="49"/>
        <v>0</v>
      </c>
      <c r="AM85" s="325">
        <f t="shared" si="116"/>
        <v>462706700</v>
      </c>
      <c r="AN85" s="325">
        <f t="shared" si="116"/>
        <v>319072943</v>
      </c>
      <c r="AO85" s="325">
        <f t="shared" si="116"/>
        <v>-143633757</v>
      </c>
      <c r="AP85" s="192">
        <f t="shared" si="107"/>
        <v>462706700</v>
      </c>
      <c r="AQ85" s="192">
        <f t="shared" si="108"/>
        <v>319072943</v>
      </c>
    </row>
    <row r="86" spans="1:43" ht="11.25">
      <c r="A86" s="368">
        <v>75</v>
      </c>
      <c r="B86" s="354" t="s">
        <v>182</v>
      </c>
      <c r="C86" s="384">
        <v>133564200</v>
      </c>
      <c r="D86" s="384">
        <v>118829400</v>
      </c>
      <c r="E86" s="323">
        <f t="shared" si="120"/>
        <v>-14734800</v>
      </c>
      <c r="F86" s="384">
        <v>813973600</v>
      </c>
      <c r="G86" s="384">
        <v>768317700</v>
      </c>
      <c r="H86" s="323">
        <f t="shared" si="121"/>
        <v>-45655900</v>
      </c>
      <c r="I86" s="384">
        <v>43579400</v>
      </c>
      <c r="J86" s="384">
        <v>29633100</v>
      </c>
      <c r="K86" s="323">
        <f t="shared" si="122"/>
        <v>-13946300</v>
      </c>
      <c r="L86" s="384">
        <v>26619000</v>
      </c>
      <c r="M86" s="384">
        <v>25619000</v>
      </c>
      <c r="N86" s="323">
        <f t="shared" si="123"/>
        <v>-1000000</v>
      </c>
      <c r="O86" s="384">
        <v>91672200</v>
      </c>
      <c r="P86" s="384">
        <v>88268500</v>
      </c>
      <c r="Q86" s="323">
        <f t="shared" si="124"/>
        <v>-3403700</v>
      </c>
      <c r="R86" s="384">
        <v>32106600</v>
      </c>
      <c r="S86" s="384">
        <v>30487200</v>
      </c>
      <c r="T86" s="323">
        <f t="shared" si="125"/>
        <v>-1619400</v>
      </c>
      <c r="U86" s="325">
        <f t="shared" si="115"/>
        <v>1141515000</v>
      </c>
      <c r="V86" s="325">
        <f t="shared" si="115"/>
        <v>1061154900</v>
      </c>
      <c r="W86" s="325">
        <f t="shared" si="45"/>
        <v>-80360100</v>
      </c>
      <c r="X86" s="386">
        <v>0</v>
      </c>
      <c r="Y86" s="384">
        <v>4439200</v>
      </c>
      <c r="Z86" s="109">
        <f t="shared" si="117"/>
        <v>4439200</v>
      </c>
      <c r="AA86" s="325">
        <f t="shared" si="126"/>
        <v>0</v>
      </c>
      <c r="AB86" s="325">
        <f t="shared" si="126"/>
        <v>4439200</v>
      </c>
      <c r="AC86" s="325">
        <f t="shared" si="126"/>
        <v>4439200</v>
      </c>
      <c r="AD86" s="319"/>
      <c r="AE86" s="319"/>
      <c r="AF86" s="109">
        <f t="shared" si="128"/>
        <v>0</v>
      </c>
      <c r="AG86" s="319"/>
      <c r="AH86" s="319"/>
      <c r="AI86" s="109">
        <f t="shared" si="119"/>
        <v>0</v>
      </c>
      <c r="AJ86" s="325">
        <f t="shared" si="49"/>
        <v>0</v>
      </c>
      <c r="AK86" s="325">
        <f t="shared" si="49"/>
        <v>0</v>
      </c>
      <c r="AL86" s="325">
        <f t="shared" si="49"/>
        <v>0</v>
      </c>
      <c r="AM86" s="325">
        <f t="shared" si="116"/>
        <v>1141515000</v>
      </c>
      <c r="AN86" s="325">
        <f t="shared" si="116"/>
        <v>1065594100</v>
      </c>
      <c r="AO86" s="325">
        <f t="shared" si="116"/>
        <v>-75920900</v>
      </c>
      <c r="AP86" s="192">
        <f t="shared" si="107"/>
        <v>947537800</v>
      </c>
      <c r="AQ86" s="192">
        <f t="shared" si="108"/>
        <v>891586300</v>
      </c>
    </row>
    <row r="87" spans="1:43" ht="11.25">
      <c r="A87" s="368">
        <v>76</v>
      </c>
      <c r="B87" s="352" t="s">
        <v>67</v>
      </c>
      <c r="C87" s="319">
        <v>1</v>
      </c>
      <c r="D87" s="319">
        <v>1</v>
      </c>
      <c r="E87" s="109">
        <f t="shared" ref="E87:E107" si="129">D87-C87</f>
        <v>0</v>
      </c>
      <c r="F87" s="319">
        <v>5</v>
      </c>
      <c r="G87" s="319">
        <v>5</v>
      </c>
      <c r="H87" s="109">
        <f t="shared" ref="H87:H107" si="130">G87-F87</f>
        <v>0</v>
      </c>
      <c r="I87" s="319"/>
      <c r="J87" s="319"/>
      <c r="K87" s="109">
        <f t="shared" ref="K87:K107" si="131">J87-I87</f>
        <v>0</v>
      </c>
      <c r="L87" s="319"/>
      <c r="M87" s="319"/>
      <c r="N87" s="109">
        <f t="shared" ref="N87:N107" si="132">M87-L87</f>
        <v>0</v>
      </c>
      <c r="O87" s="319"/>
      <c r="P87" s="319"/>
      <c r="Q87" s="109">
        <f t="shared" ref="Q87:Q107" si="133">P87-O87</f>
        <v>0</v>
      </c>
      <c r="R87" s="319"/>
      <c r="S87" s="319"/>
      <c r="T87" s="109">
        <f t="shared" ref="T87:T107" si="134">S87-R87</f>
        <v>0</v>
      </c>
      <c r="U87" s="325">
        <f t="shared" si="115"/>
        <v>6</v>
      </c>
      <c r="V87" s="325">
        <f t="shared" si="115"/>
        <v>6</v>
      </c>
      <c r="W87" s="325">
        <f t="shared" si="45"/>
        <v>0</v>
      </c>
      <c r="X87" s="319"/>
      <c r="Y87" s="319"/>
      <c r="Z87" s="109">
        <f t="shared" si="117"/>
        <v>0</v>
      </c>
      <c r="AA87" s="325">
        <f t="shared" si="126"/>
        <v>0</v>
      </c>
      <c r="AB87" s="325">
        <f t="shared" si="126"/>
        <v>0</v>
      </c>
      <c r="AC87" s="325">
        <f t="shared" si="126"/>
        <v>0</v>
      </c>
      <c r="AD87" s="319"/>
      <c r="AE87" s="319"/>
      <c r="AF87" s="109">
        <f t="shared" si="128"/>
        <v>0</v>
      </c>
      <c r="AG87" s="319"/>
      <c r="AH87" s="319"/>
      <c r="AI87" s="109">
        <f t="shared" si="119"/>
        <v>0</v>
      </c>
      <c r="AJ87" s="325">
        <f t="shared" si="49"/>
        <v>0</v>
      </c>
      <c r="AK87" s="325">
        <f t="shared" si="49"/>
        <v>0</v>
      </c>
      <c r="AL87" s="325">
        <f t="shared" si="49"/>
        <v>0</v>
      </c>
      <c r="AM87" s="325">
        <f t="shared" si="116"/>
        <v>6</v>
      </c>
      <c r="AN87" s="325">
        <f t="shared" si="116"/>
        <v>6</v>
      </c>
      <c r="AO87" s="325">
        <f t="shared" si="116"/>
        <v>0</v>
      </c>
      <c r="AP87" s="192">
        <f t="shared" si="107"/>
        <v>6</v>
      </c>
      <c r="AQ87" s="192">
        <f t="shared" si="108"/>
        <v>6</v>
      </c>
    </row>
    <row r="88" spans="1:43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163">
        <f t="shared" si="129"/>
        <v>-1</v>
      </c>
      <c r="F88" s="163">
        <f t="shared" ref="F88:T88" si="135">SUM(F89:F92)</f>
        <v>25</v>
      </c>
      <c r="G88" s="163">
        <f t="shared" si="135"/>
        <v>24</v>
      </c>
      <c r="H88" s="163">
        <f t="shared" si="135"/>
        <v>-1</v>
      </c>
      <c r="I88" s="163">
        <f t="shared" si="135"/>
        <v>2</v>
      </c>
      <c r="J88" s="163">
        <f t="shared" si="135"/>
        <v>2</v>
      </c>
      <c r="K88" s="163">
        <f t="shared" si="135"/>
        <v>0</v>
      </c>
      <c r="L88" s="163">
        <f t="shared" si="135"/>
        <v>6</v>
      </c>
      <c r="M88" s="163">
        <f t="shared" si="135"/>
        <v>6</v>
      </c>
      <c r="N88" s="163">
        <f t="shared" si="135"/>
        <v>0</v>
      </c>
      <c r="O88" s="163">
        <f t="shared" si="135"/>
        <v>15</v>
      </c>
      <c r="P88" s="163">
        <f t="shared" si="135"/>
        <v>15</v>
      </c>
      <c r="Q88" s="163">
        <f t="shared" si="135"/>
        <v>0</v>
      </c>
      <c r="R88" s="163">
        <f t="shared" si="135"/>
        <v>0</v>
      </c>
      <c r="S88" s="163">
        <f t="shared" si="135"/>
        <v>0</v>
      </c>
      <c r="T88" s="163">
        <f t="shared" si="135"/>
        <v>0</v>
      </c>
      <c r="U88" s="121">
        <f t="shared" si="115"/>
        <v>51</v>
      </c>
      <c r="V88" s="121">
        <f t="shared" si="115"/>
        <v>49</v>
      </c>
      <c r="W88" s="121">
        <f t="shared" si="45"/>
        <v>-2</v>
      </c>
      <c r="X88" s="163">
        <f t="shared" ref="X88:Y88" si="136">SUM(X89:X92)</f>
        <v>0</v>
      </c>
      <c r="Y88" s="163">
        <f t="shared" si="136"/>
        <v>0</v>
      </c>
      <c r="Z88" s="163">
        <f t="shared" si="117"/>
        <v>0</v>
      </c>
      <c r="AA88" s="121">
        <f t="shared" si="126"/>
        <v>0</v>
      </c>
      <c r="AB88" s="121">
        <f t="shared" si="126"/>
        <v>0</v>
      </c>
      <c r="AC88" s="121">
        <f t="shared" si="126"/>
        <v>0</v>
      </c>
      <c r="AD88" s="163">
        <f t="shared" ref="AD88:AE88" si="137">SUM(AD89:AD92)</f>
        <v>0</v>
      </c>
      <c r="AE88" s="163">
        <f t="shared" si="137"/>
        <v>0</v>
      </c>
      <c r="AF88" s="163">
        <f t="shared" si="128"/>
        <v>0</v>
      </c>
      <c r="AG88" s="163">
        <f t="shared" ref="AG88:AH88" si="138">SUM(AG89:AG92)</f>
        <v>0</v>
      </c>
      <c r="AH88" s="163">
        <f t="shared" si="138"/>
        <v>0</v>
      </c>
      <c r="AI88" s="163">
        <f t="shared" si="119"/>
        <v>0</v>
      </c>
      <c r="AJ88" s="121">
        <f t="shared" si="49"/>
        <v>0</v>
      </c>
      <c r="AK88" s="121">
        <f t="shared" si="49"/>
        <v>0</v>
      </c>
      <c r="AL88" s="121">
        <f t="shared" si="49"/>
        <v>0</v>
      </c>
      <c r="AM88" s="121">
        <f t="shared" si="116"/>
        <v>51</v>
      </c>
      <c r="AN88" s="121">
        <f t="shared" si="116"/>
        <v>49</v>
      </c>
      <c r="AO88" s="121">
        <f t="shared" si="116"/>
        <v>-2</v>
      </c>
      <c r="AP88" s="192">
        <f t="shared" si="107"/>
        <v>28</v>
      </c>
      <c r="AQ88" s="192">
        <f t="shared" si="108"/>
        <v>26</v>
      </c>
    </row>
    <row r="89" spans="1:43" ht="11.25">
      <c r="A89" s="368">
        <v>78</v>
      </c>
      <c r="B89" s="352" t="s">
        <v>69</v>
      </c>
      <c r="C89" s="319">
        <v>1</v>
      </c>
      <c r="D89" s="319">
        <v>1</v>
      </c>
      <c r="E89" s="109">
        <f t="shared" si="129"/>
        <v>0</v>
      </c>
      <c r="F89" s="319">
        <v>7</v>
      </c>
      <c r="G89" s="319">
        <v>7</v>
      </c>
      <c r="H89" s="109">
        <f t="shared" si="130"/>
        <v>0</v>
      </c>
      <c r="I89" s="319"/>
      <c r="J89" s="319"/>
      <c r="K89" s="109">
        <f t="shared" si="131"/>
        <v>0</v>
      </c>
      <c r="L89" s="319"/>
      <c r="M89" s="319"/>
      <c r="N89" s="109">
        <f t="shared" si="132"/>
        <v>0</v>
      </c>
      <c r="O89" s="319"/>
      <c r="P89" s="319"/>
      <c r="Q89" s="109">
        <f t="shared" si="133"/>
        <v>0</v>
      </c>
      <c r="R89" s="319"/>
      <c r="S89" s="319"/>
      <c r="T89" s="109">
        <f t="shared" si="134"/>
        <v>0</v>
      </c>
      <c r="U89" s="325">
        <f t="shared" si="115"/>
        <v>8</v>
      </c>
      <c r="V89" s="325">
        <f t="shared" si="115"/>
        <v>8</v>
      </c>
      <c r="W89" s="325">
        <f t="shared" si="45"/>
        <v>0</v>
      </c>
      <c r="X89" s="319"/>
      <c r="Y89" s="319"/>
      <c r="Z89" s="109">
        <f t="shared" si="117"/>
        <v>0</v>
      </c>
      <c r="AA89" s="325">
        <f t="shared" si="126"/>
        <v>0</v>
      </c>
      <c r="AB89" s="325">
        <f t="shared" si="126"/>
        <v>0</v>
      </c>
      <c r="AC89" s="325">
        <f t="shared" si="126"/>
        <v>0</v>
      </c>
      <c r="AD89" s="319"/>
      <c r="AE89" s="319"/>
      <c r="AF89" s="109">
        <f t="shared" si="128"/>
        <v>0</v>
      </c>
      <c r="AG89" s="319"/>
      <c r="AH89" s="319"/>
      <c r="AI89" s="109">
        <f t="shared" si="119"/>
        <v>0</v>
      </c>
      <c r="AJ89" s="325">
        <f t="shared" si="49"/>
        <v>0</v>
      </c>
      <c r="AK89" s="325">
        <f t="shared" si="49"/>
        <v>0</v>
      </c>
      <c r="AL89" s="325">
        <f t="shared" si="49"/>
        <v>0</v>
      </c>
      <c r="AM89" s="325">
        <f t="shared" si="116"/>
        <v>8</v>
      </c>
      <c r="AN89" s="325">
        <f t="shared" si="116"/>
        <v>8</v>
      </c>
      <c r="AO89" s="325">
        <f t="shared" si="116"/>
        <v>0</v>
      </c>
      <c r="AP89" s="192">
        <f t="shared" si="107"/>
        <v>8</v>
      </c>
      <c r="AQ89" s="192">
        <f t="shared" si="108"/>
        <v>8</v>
      </c>
    </row>
    <row r="90" spans="1:43" ht="11.25">
      <c r="A90" s="368">
        <v>79</v>
      </c>
      <c r="B90" s="352" t="s">
        <v>70</v>
      </c>
      <c r="C90" s="319">
        <v>2</v>
      </c>
      <c r="D90" s="319">
        <v>1</v>
      </c>
      <c r="E90" s="109">
        <f t="shared" si="129"/>
        <v>-1</v>
      </c>
      <c r="F90" s="319">
        <v>11</v>
      </c>
      <c r="G90" s="319">
        <v>10</v>
      </c>
      <c r="H90" s="109">
        <f t="shared" si="130"/>
        <v>-1</v>
      </c>
      <c r="I90" s="319"/>
      <c r="J90" s="319"/>
      <c r="K90" s="109">
        <f t="shared" si="131"/>
        <v>0</v>
      </c>
      <c r="L90" s="319"/>
      <c r="M90" s="319"/>
      <c r="N90" s="109">
        <f t="shared" si="132"/>
        <v>0</v>
      </c>
      <c r="O90" s="319"/>
      <c r="P90" s="319"/>
      <c r="Q90" s="109">
        <f t="shared" si="133"/>
        <v>0</v>
      </c>
      <c r="R90" s="319"/>
      <c r="S90" s="319"/>
      <c r="T90" s="109">
        <f t="shared" si="134"/>
        <v>0</v>
      </c>
      <c r="U90" s="325">
        <f t="shared" si="115"/>
        <v>13</v>
      </c>
      <c r="V90" s="325">
        <f t="shared" si="115"/>
        <v>11</v>
      </c>
      <c r="W90" s="325">
        <f t="shared" si="45"/>
        <v>-2</v>
      </c>
      <c r="X90" s="319"/>
      <c r="Y90" s="319"/>
      <c r="Z90" s="109">
        <f t="shared" si="117"/>
        <v>0</v>
      </c>
      <c r="AA90" s="325">
        <f t="shared" si="126"/>
        <v>0</v>
      </c>
      <c r="AB90" s="325">
        <f t="shared" si="126"/>
        <v>0</v>
      </c>
      <c r="AC90" s="325">
        <f t="shared" si="126"/>
        <v>0</v>
      </c>
      <c r="AD90" s="319"/>
      <c r="AE90" s="319"/>
      <c r="AF90" s="109">
        <f t="shared" si="128"/>
        <v>0</v>
      </c>
      <c r="AG90" s="319"/>
      <c r="AH90" s="319"/>
      <c r="AI90" s="109">
        <f t="shared" si="119"/>
        <v>0</v>
      </c>
      <c r="AJ90" s="325">
        <f t="shared" si="49"/>
        <v>0</v>
      </c>
      <c r="AK90" s="325">
        <f t="shared" si="49"/>
        <v>0</v>
      </c>
      <c r="AL90" s="325">
        <f t="shared" si="49"/>
        <v>0</v>
      </c>
      <c r="AM90" s="325">
        <f t="shared" si="116"/>
        <v>13</v>
      </c>
      <c r="AN90" s="325">
        <f t="shared" si="116"/>
        <v>11</v>
      </c>
      <c r="AO90" s="325">
        <f t="shared" si="116"/>
        <v>-2</v>
      </c>
      <c r="AP90" s="192">
        <f t="shared" si="107"/>
        <v>13</v>
      </c>
      <c r="AQ90" s="192">
        <f t="shared" si="108"/>
        <v>11</v>
      </c>
    </row>
    <row r="91" spans="1:43" ht="11.25">
      <c r="A91" s="368">
        <v>80</v>
      </c>
      <c r="B91" s="352" t="s">
        <v>71</v>
      </c>
      <c r="C91" s="319"/>
      <c r="D91" s="319"/>
      <c r="E91" s="109">
        <f t="shared" si="129"/>
        <v>0</v>
      </c>
      <c r="F91" s="319">
        <v>7</v>
      </c>
      <c r="G91" s="319">
        <v>7</v>
      </c>
      <c r="H91" s="109">
        <f t="shared" si="130"/>
        <v>0</v>
      </c>
      <c r="I91" s="319">
        <v>2</v>
      </c>
      <c r="J91" s="319">
        <v>2</v>
      </c>
      <c r="K91" s="109">
        <f t="shared" si="131"/>
        <v>0</v>
      </c>
      <c r="L91" s="319">
        <v>6</v>
      </c>
      <c r="M91" s="319">
        <v>6</v>
      </c>
      <c r="N91" s="109">
        <f t="shared" si="132"/>
        <v>0</v>
      </c>
      <c r="O91" s="319">
        <v>15</v>
      </c>
      <c r="P91" s="319">
        <v>15</v>
      </c>
      <c r="Q91" s="109">
        <f t="shared" si="133"/>
        <v>0</v>
      </c>
      <c r="R91" s="319"/>
      <c r="S91" s="319"/>
      <c r="T91" s="109">
        <f t="shared" si="134"/>
        <v>0</v>
      </c>
      <c r="U91" s="325">
        <f t="shared" si="115"/>
        <v>30</v>
      </c>
      <c r="V91" s="325">
        <f t="shared" si="115"/>
        <v>30</v>
      </c>
      <c r="W91" s="325">
        <f t="shared" si="115"/>
        <v>0</v>
      </c>
      <c r="X91" s="319"/>
      <c r="Y91" s="319"/>
      <c r="Z91" s="109">
        <f t="shared" si="117"/>
        <v>0</v>
      </c>
      <c r="AA91" s="325">
        <f t="shared" si="126"/>
        <v>0</v>
      </c>
      <c r="AB91" s="325">
        <f t="shared" si="126"/>
        <v>0</v>
      </c>
      <c r="AC91" s="325">
        <f t="shared" si="126"/>
        <v>0</v>
      </c>
      <c r="AD91" s="319"/>
      <c r="AE91" s="319"/>
      <c r="AF91" s="109">
        <f t="shared" si="128"/>
        <v>0</v>
      </c>
      <c r="AG91" s="319"/>
      <c r="AH91" s="319"/>
      <c r="AI91" s="109">
        <f t="shared" si="119"/>
        <v>0</v>
      </c>
      <c r="AJ91" s="325">
        <f t="shared" ref="AJ91:AL107" si="139">SUM(AD91+AG91)</f>
        <v>0</v>
      </c>
      <c r="AK91" s="325">
        <f t="shared" si="139"/>
        <v>0</v>
      </c>
      <c r="AL91" s="325">
        <f t="shared" si="139"/>
        <v>0</v>
      </c>
      <c r="AM91" s="325">
        <f t="shared" si="116"/>
        <v>30</v>
      </c>
      <c r="AN91" s="325">
        <f t="shared" si="116"/>
        <v>30</v>
      </c>
      <c r="AO91" s="325">
        <f t="shared" si="116"/>
        <v>0</v>
      </c>
      <c r="AP91" s="192">
        <f t="shared" si="107"/>
        <v>7</v>
      </c>
      <c r="AQ91" s="192">
        <f t="shared" si="108"/>
        <v>7</v>
      </c>
    </row>
    <row r="92" spans="1:43" ht="11.25">
      <c r="A92" s="368">
        <v>81</v>
      </c>
      <c r="B92" s="352" t="s">
        <v>72</v>
      </c>
      <c r="C92" s="319"/>
      <c r="D92" s="319"/>
      <c r="E92" s="109">
        <f t="shared" si="129"/>
        <v>0</v>
      </c>
      <c r="F92" s="319"/>
      <c r="G92" s="319"/>
      <c r="H92" s="109">
        <f t="shared" si="130"/>
        <v>0</v>
      </c>
      <c r="I92" s="319"/>
      <c r="J92" s="319"/>
      <c r="K92" s="109">
        <f t="shared" si="131"/>
        <v>0</v>
      </c>
      <c r="L92" s="319"/>
      <c r="M92" s="319"/>
      <c r="N92" s="109">
        <f t="shared" si="132"/>
        <v>0</v>
      </c>
      <c r="O92" s="319"/>
      <c r="P92" s="319"/>
      <c r="Q92" s="109">
        <f t="shared" si="133"/>
        <v>0</v>
      </c>
      <c r="R92" s="319"/>
      <c r="S92" s="319"/>
      <c r="T92" s="109">
        <f t="shared" si="134"/>
        <v>0</v>
      </c>
      <c r="U92" s="325">
        <f t="shared" si="115"/>
        <v>0</v>
      </c>
      <c r="V92" s="325">
        <f t="shared" si="115"/>
        <v>0</v>
      </c>
      <c r="W92" s="325">
        <f t="shared" si="115"/>
        <v>0</v>
      </c>
      <c r="X92" s="319"/>
      <c r="Y92" s="319"/>
      <c r="Z92" s="109">
        <f t="shared" si="117"/>
        <v>0</v>
      </c>
      <c r="AA92" s="325">
        <f t="shared" si="126"/>
        <v>0</v>
      </c>
      <c r="AB92" s="325">
        <f t="shared" si="126"/>
        <v>0</v>
      </c>
      <c r="AC92" s="325">
        <f t="shared" si="126"/>
        <v>0</v>
      </c>
      <c r="AD92" s="319"/>
      <c r="AE92" s="319"/>
      <c r="AF92" s="109">
        <f t="shared" si="128"/>
        <v>0</v>
      </c>
      <c r="AG92" s="319"/>
      <c r="AH92" s="319"/>
      <c r="AI92" s="109">
        <f t="shared" si="119"/>
        <v>0</v>
      </c>
      <c r="AJ92" s="325">
        <f t="shared" si="139"/>
        <v>0</v>
      </c>
      <c r="AK92" s="325">
        <f t="shared" si="139"/>
        <v>0</v>
      </c>
      <c r="AL92" s="325">
        <f t="shared" si="139"/>
        <v>0</v>
      </c>
      <c r="AM92" s="325">
        <f t="shared" si="116"/>
        <v>0</v>
      </c>
      <c r="AN92" s="325">
        <f t="shared" si="116"/>
        <v>0</v>
      </c>
      <c r="AO92" s="325">
        <f t="shared" si="116"/>
        <v>0</v>
      </c>
      <c r="AP92" s="192">
        <f t="shared" si="107"/>
        <v>0</v>
      </c>
      <c r="AQ92" s="192">
        <f t="shared" si="108"/>
        <v>0</v>
      </c>
    </row>
    <row r="93" spans="1:43" ht="11.25">
      <c r="A93" s="368">
        <v>82</v>
      </c>
      <c r="B93" s="352" t="s">
        <v>123</v>
      </c>
      <c r="C93" s="319"/>
      <c r="D93" s="319"/>
      <c r="E93" s="109">
        <f t="shared" si="129"/>
        <v>0</v>
      </c>
      <c r="F93" s="319"/>
      <c r="G93" s="319"/>
      <c r="H93" s="109">
        <f t="shared" si="130"/>
        <v>0</v>
      </c>
      <c r="I93" s="319"/>
      <c r="J93" s="319"/>
      <c r="K93" s="109">
        <f t="shared" si="131"/>
        <v>0</v>
      </c>
      <c r="L93" s="319"/>
      <c r="M93" s="319"/>
      <c r="N93" s="109">
        <f t="shared" si="132"/>
        <v>0</v>
      </c>
      <c r="O93" s="319"/>
      <c r="P93" s="319"/>
      <c r="Q93" s="109">
        <f t="shared" si="133"/>
        <v>0</v>
      </c>
      <c r="R93" s="319"/>
      <c r="S93" s="319"/>
      <c r="T93" s="109">
        <f t="shared" si="134"/>
        <v>0</v>
      </c>
      <c r="U93" s="325">
        <f t="shared" si="115"/>
        <v>0</v>
      </c>
      <c r="V93" s="325">
        <f t="shared" si="115"/>
        <v>0</v>
      </c>
      <c r="W93" s="325">
        <f t="shared" si="115"/>
        <v>0</v>
      </c>
      <c r="X93" s="319"/>
      <c r="Y93" s="319"/>
      <c r="Z93" s="109">
        <f t="shared" si="117"/>
        <v>0</v>
      </c>
      <c r="AA93" s="325">
        <f t="shared" si="126"/>
        <v>0</v>
      </c>
      <c r="AB93" s="325">
        <f t="shared" si="126"/>
        <v>0</v>
      </c>
      <c r="AC93" s="325">
        <f t="shared" si="126"/>
        <v>0</v>
      </c>
      <c r="AD93" s="319"/>
      <c r="AE93" s="319"/>
      <c r="AF93" s="109">
        <f t="shared" si="128"/>
        <v>0</v>
      </c>
      <c r="AG93" s="319"/>
      <c r="AH93" s="319"/>
      <c r="AI93" s="109">
        <f t="shared" si="119"/>
        <v>0</v>
      </c>
      <c r="AJ93" s="365">
        <f t="shared" si="139"/>
        <v>0</v>
      </c>
      <c r="AK93" s="365">
        <f t="shared" si="139"/>
        <v>0</v>
      </c>
      <c r="AL93" s="365">
        <f t="shared" si="139"/>
        <v>0</v>
      </c>
      <c r="AM93" s="325">
        <f t="shared" si="116"/>
        <v>0</v>
      </c>
      <c r="AN93" s="325">
        <f t="shared" si="116"/>
        <v>0</v>
      </c>
      <c r="AO93" s="325">
        <f t="shared" si="116"/>
        <v>0</v>
      </c>
      <c r="AP93" s="192">
        <f t="shared" si="107"/>
        <v>0</v>
      </c>
      <c r="AQ93" s="192">
        <f t="shared" si="108"/>
        <v>0</v>
      </c>
    </row>
    <row r="94" spans="1:43" ht="11.25">
      <c r="A94" s="366">
        <v>83</v>
      </c>
      <c r="B94" s="371" t="s">
        <v>124</v>
      </c>
      <c r="C94" s="163">
        <f t="shared" ref="C94:T94" si="140">SUM(C95:C98)</f>
        <v>0</v>
      </c>
      <c r="D94" s="163">
        <f t="shared" si="140"/>
        <v>0</v>
      </c>
      <c r="E94" s="163">
        <f t="shared" si="140"/>
        <v>0</v>
      </c>
      <c r="F94" s="163">
        <f t="shared" si="140"/>
        <v>0</v>
      </c>
      <c r="G94" s="163">
        <f t="shared" si="140"/>
        <v>0</v>
      </c>
      <c r="H94" s="163">
        <f t="shared" si="140"/>
        <v>0</v>
      </c>
      <c r="I94" s="163">
        <f t="shared" si="140"/>
        <v>0</v>
      </c>
      <c r="J94" s="163">
        <f t="shared" si="140"/>
        <v>0</v>
      </c>
      <c r="K94" s="163">
        <f t="shared" si="140"/>
        <v>0</v>
      </c>
      <c r="L94" s="163">
        <f t="shared" si="140"/>
        <v>0</v>
      </c>
      <c r="M94" s="163">
        <f t="shared" si="140"/>
        <v>0</v>
      </c>
      <c r="N94" s="163">
        <f t="shared" si="140"/>
        <v>0</v>
      </c>
      <c r="O94" s="163">
        <f t="shared" si="140"/>
        <v>0</v>
      </c>
      <c r="P94" s="163">
        <f t="shared" si="140"/>
        <v>0</v>
      </c>
      <c r="Q94" s="163">
        <f t="shared" si="140"/>
        <v>0</v>
      </c>
      <c r="R94" s="163">
        <f t="shared" si="140"/>
        <v>0</v>
      </c>
      <c r="S94" s="163">
        <f t="shared" si="140"/>
        <v>0</v>
      </c>
      <c r="T94" s="163">
        <f t="shared" si="140"/>
        <v>0</v>
      </c>
      <c r="U94" s="121">
        <f t="shared" si="115"/>
        <v>0</v>
      </c>
      <c r="V94" s="121">
        <f t="shared" si="115"/>
        <v>0</v>
      </c>
      <c r="W94" s="121">
        <f t="shared" si="115"/>
        <v>0</v>
      </c>
      <c r="X94" s="163">
        <f t="shared" ref="X94:Y94" si="141">SUM(X95:X99)</f>
        <v>0</v>
      </c>
      <c r="Y94" s="163">
        <f t="shared" si="141"/>
        <v>0</v>
      </c>
      <c r="Z94" s="163">
        <f t="shared" si="117"/>
        <v>0</v>
      </c>
      <c r="AA94" s="121">
        <f t="shared" si="126"/>
        <v>0</v>
      </c>
      <c r="AB94" s="121">
        <f t="shared" si="126"/>
        <v>0</v>
      </c>
      <c r="AC94" s="121">
        <f t="shared" si="126"/>
        <v>0</v>
      </c>
      <c r="AD94" s="163">
        <f t="shared" ref="AD94:AE94" si="142">SUM(AD95:AD99)</f>
        <v>0</v>
      </c>
      <c r="AE94" s="163">
        <f t="shared" si="142"/>
        <v>0</v>
      </c>
      <c r="AF94" s="163">
        <f t="shared" si="128"/>
        <v>0</v>
      </c>
      <c r="AG94" s="163">
        <f t="shared" ref="AG94:AH94" si="143">SUM(AG95:AG99)</f>
        <v>0</v>
      </c>
      <c r="AH94" s="163">
        <f t="shared" si="143"/>
        <v>0</v>
      </c>
      <c r="AI94" s="163">
        <f t="shared" si="119"/>
        <v>0</v>
      </c>
      <c r="AJ94" s="284">
        <f t="shared" si="139"/>
        <v>0</v>
      </c>
      <c r="AK94" s="284">
        <f t="shared" si="139"/>
        <v>0</v>
      </c>
      <c r="AL94" s="284">
        <f t="shared" si="139"/>
        <v>0</v>
      </c>
      <c r="AM94" s="121">
        <f t="shared" si="116"/>
        <v>0</v>
      </c>
      <c r="AN94" s="121">
        <f t="shared" si="116"/>
        <v>0</v>
      </c>
      <c r="AO94" s="121">
        <f t="shared" si="116"/>
        <v>0</v>
      </c>
      <c r="AP94" s="192">
        <f t="shared" si="107"/>
        <v>0</v>
      </c>
      <c r="AQ94" s="192">
        <f t="shared" si="108"/>
        <v>0</v>
      </c>
    </row>
    <row r="95" spans="1:43" ht="11.25">
      <c r="A95" s="368">
        <v>84</v>
      </c>
      <c r="B95" s="352" t="s">
        <v>185</v>
      </c>
      <c r="C95" s="319"/>
      <c r="D95" s="319"/>
      <c r="E95" s="109">
        <f t="shared" si="129"/>
        <v>0</v>
      </c>
      <c r="F95" s="319"/>
      <c r="G95" s="319"/>
      <c r="H95" s="109">
        <f t="shared" si="130"/>
        <v>0</v>
      </c>
      <c r="I95" s="319"/>
      <c r="J95" s="319"/>
      <c r="K95" s="109">
        <f t="shared" si="131"/>
        <v>0</v>
      </c>
      <c r="L95" s="319"/>
      <c r="M95" s="319">
        <v>0</v>
      </c>
      <c r="N95" s="109">
        <f t="shared" si="132"/>
        <v>0</v>
      </c>
      <c r="O95" s="319"/>
      <c r="P95" s="319"/>
      <c r="Q95" s="109">
        <f t="shared" si="133"/>
        <v>0</v>
      </c>
      <c r="R95" s="319"/>
      <c r="S95" s="319"/>
      <c r="T95" s="109">
        <f t="shared" si="134"/>
        <v>0</v>
      </c>
      <c r="U95" s="325">
        <f t="shared" si="115"/>
        <v>0</v>
      </c>
      <c r="V95" s="325">
        <f t="shared" si="115"/>
        <v>0</v>
      </c>
      <c r="W95" s="325">
        <f t="shared" si="115"/>
        <v>0</v>
      </c>
      <c r="X95" s="319"/>
      <c r="Y95" s="319"/>
      <c r="Z95" s="109">
        <f t="shared" si="117"/>
        <v>0</v>
      </c>
      <c r="AA95" s="325">
        <f t="shared" si="126"/>
        <v>0</v>
      </c>
      <c r="AB95" s="325">
        <f t="shared" si="126"/>
        <v>0</v>
      </c>
      <c r="AC95" s="325">
        <f t="shared" si="126"/>
        <v>0</v>
      </c>
      <c r="AD95" s="319"/>
      <c r="AE95" s="319"/>
      <c r="AF95" s="109">
        <f t="shared" si="128"/>
        <v>0</v>
      </c>
      <c r="AG95" s="319"/>
      <c r="AH95" s="319"/>
      <c r="AI95" s="109">
        <f t="shared" si="119"/>
        <v>0</v>
      </c>
      <c r="AJ95" s="325">
        <f t="shared" si="139"/>
        <v>0</v>
      </c>
      <c r="AK95" s="325">
        <f t="shared" si="139"/>
        <v>0</v>
      </c>
      <c r="AL95" s="325">
        <f t="shared" si="139"/>
        <v>0</v>
      </c>
      <c r="AM95" s="325">
        <f t="shared" si="116"/>
        <v>0</v>
      </c>
      <c r="AN95" s="325">
        <f t="shared" si="116"/>
        <v>0</v>
      </c>
      <c r="AO95" s="325">
        <f t="shared" si="116"/>
        <v>0</v>
      </c>
      <c r="AP95" s="192">
        <f t="shared" si="107"/>
        <v>0</v>
      </c>
      <c r="AQ95" s="192">
        <f t="shared" si="108"/>
        <v>0</v>
      </c>
    </row>
    <row r="96" spans="1:43" ht="11.25">
      <c r="A96" s="368">
        <v>85</v>
      </c>
      <c r="B96" s="352" t="s">
        <v>186</v>
      </c>
      <c r="C96" s="319"/>
      <c r="D96" s="319"/>
      <c r="E96" s="109">
        <f t="shared" si="129"/>
        <v>0</v>
      </c>
      <c r="F96" s="319"/>
      <c r="G96" s="319"/>
      <c r="H96" s="109">
        <f t="shared" si="130"/>
        <v>0</v>
      </c>
      <c r="I96" s="319"/>
      <c r="J96" s="319"/>
      <c r="K96" s="109">
        <f t="shared" si="131"/>
        <v>0</v>
      </c>
      <c r="L96" s="319"/>
      <c r="M96" s="319"/>
      <c r="N96" s="109">
        <f t="shared" si="132"/>
        <v>0</v>
      </c>
      <c r="O96" s="319"/>
      <c r="P96" s="319"/>
      <c r="Q96" s="109">
        <f t="shared" si="133"/>
        <v>0</v>
      </c>
      <c r="R96" s="319"/>
      <c r="S96" s="319"/>
      <c r="T96" s="109">
        <f t="shared" si="134"/>
        <v>0</v>
      </c>
      <c r="U96" s="325">
        <f t="shared" si="115"/>
        <v>0</v>
      </c>
      <c r="V96" s="325">
        <f t="shared" si="115"/>
        <v>0</v>
      </c>
      <c r="W96" s="325">
        <f t="shared" si="115"/>
        <v>0</v>
      </c>
      <c r="X96" s="319"/>
      <c r="Y96" s="319"/>
      <c r="Z96" s="109">
        <f t="shared" si="117"/>
        <v>0</v>
      </c>
      <c r="AA96" s="325">
        <f t="shared" si="126"/>
        <v>0</v>
      </c>
      <c r="AB96" s="325">
        <f t="shared" si="126"/>
        <v>0</v>
      </c>
      <c r="AC96" s="325">
        <f t="shared" si="126"/>
        <v>0</v>
      </c>
      <c r="AD96" s="319"/>
      <c r="AE96" s="319"/>
      <c r="AF96" s="109">
        <f t="shared" si="128"/>
        <v>0</v>
      </c>
      <c r="AG96" s="319"/>
      <c r="AH96" s="319"/>
      <c r="AI96" s="109">
        <f t="shared" si="119"/>
        <v>0</v>
      </c>
      <c r="AJ96" s="325">
        <f t="shared" si="139"/>
        <v>0</v>
      </c>
      <c r="AK96" s="325">
        <f t="shared" si="139"/>
        <v>0</v>
      </c>
      <c r="AL96" s="325">
        <f t="shared" si="139"/>
        <v>0</v>
      </c>
      <c r="AM96" s="325">
        <f t="shared" si="116"/>
        <v>0</v>
      </c>
      <c r="AN96" s="325">
        <f t="shared" si="116"/>
        <v>0</v>
      </c>
      <c r="AO96" s="325">
        <f t="shared" si="116"/>
        <v>0</v>
      </c>
      <c r="AP96" s="192">
        <f t="shared" si="107"/>
        <v>0</v>
      </c>
      <c r="AQ96" s="192">
        <f t="shared" si="108"/>
        <v>0</v>
      </c>
    </row>
    <row r="97" spans="1:43" ht="11.25">
      <c r="A97" s="368">
        <v>86</v>
      </c>
      <c r="B97" s="352" t="s">
        <v>187</v>
      </c>
      <c r="C97" s="319"/>
      <c r="D97" s="319"/>
      <c r="E97" s="109">
        <f t="shared" si="129"/>
        <v>0</v>
      </c>
      <c r="F97" s="319"/>
      <c r="G97" s="319"/>
      <c r="H97" s="109">
        <f t="shared" si="130"/>
        <v>0</v>
      </c>
      <c r="I97" s="319"/>
      <c r="J97" s="319"/>
      <c r="K97" s="109">
        <f t="shared" si="131"/>
        <v>0</v>
      </c>
      <c r="L97" s="319"/>
      <c r="M97" s="319"/>
      <c r="N97" s="109">
        <f t="shared" si="132"/>
        <v>0</v>
      </c>
      <c r="O97" s="319"/>
      <c r="P97" s="319"/>
      <c r="Q97" s="109">
        <f t="shared" si="133"/>
        <v>0</v>
      </c>
      <c r="R97" s="319"/>
      <c r="S97" s="319"/>
      <c r="T97" s="109">
        <f t="shared" si="134"/>
        <v>0</v>
      </c>
      <c r="U97" s="325">
        <f t="shared" si="115"/>
        <v>0</v>
      </c>
      <c r="V97" s="325">
        <f t="shared" si="115"/>
        <v>0</v>
      </c>
      <c r="W97" s="325">
        <f t="shared" si="115"/>
        <v>0</v>
      </c>
      <c r="X97" s="319"/>
      <c r="Y97" s="319"/>
      <c r="Z97" s="109">
        <f t="shared" si="117"/>
        <v>0</v>
      </c>
      <c r="AA97" s="325">
        <f t="shared" si="126"/>
        <v>0</v>
      </c>
      <c r="AB97" s="325">
        <f t="shared" si="126"/>
        <v>0</v>
      </c>
      <c r="AC97" s="325">
        <f t="shared" si="126"/>
        <v>0</v>
      </c>
      <c r="AD97" s="319"/>
      <c r="AE97" s="319"/>
      <c r="AF97" s="109">
        <f t="shared" si="128"/>
        <v>0</v>
      </c>
      <c r="AG97" s="319"/>
      <c r="AH97" s="319"/>
      <c r="AI97" s="109">
        <f t="shared" si="119"/>
        <v>0</v>
      </c>
      <c r="AJ97" s="325">
        <f t="shared" si="139"/>
        <v>0</v>
      </c>
      <c r="AK97" s="325">
        <f t="shared" si="139"/>
        <v>0</v>
      </c>
      <c r="AL97" s="325">
        <f t="shared" si="139"/>
        <v>0</v>
      </c>
      <c r="AM97" s="325">
        <f t="shared" si="116"/>
        <v>0</v>
      </c>
      <c r="AN97" s="325">
        <f t="shared" si="116"/>
        <v>0</v>
      </c>
      <c r="AO97" s="325">
        <f t="shared" si="116"/>
        <v>0</v>
      </c>
      <c r="AP97" s="192">
        <f t="shared" si="107"/>
        <v>0</v>
      </c>
      <c r="AQ97" s="192">
        <f t="shared" si="108"/>
        <v>0</v>
      </c>
    </row>
    <row r="98" spans="1:43" ht="11.25">
      <c r="A98" s="368">
        <v>87</v>
      </c>
      <c r="B98" s="352" t="s">
        <v>188</v>
      </c>
      <c r="C98" s="319"/>
      <c r="D98" s="319"/>
      <c r="E98" s="109">
        <f t="shared" si="129"/>
        <v>0</v>
      </c>
      <c r="F98" s="319"/>
      <c r="G98" s="319"/>
      <c r="H98" s="109">
        <f t="shared" si="130"/>
        <v>0</v>
      </c>
      <c r="I98" s="319"/>
      <c r="J98" s="319"/>
      <c r="K98" s="109">
        <f t="shared" si="131"/>
        <v>0</v>
      </c>
      <c r="L98" s="319"/>
      <c r="M98" s="319"/>
      <c r="N98" s="109">
        <f t="shared" si="132"/>
        <v>0</v>
      </c>
      <c r="O98" s="319"/>
      <c r="P98" s="319"/>
      <c r="Q98" s="109">
        <f t="shared" si="133"/>
        <v>0</v>
      </c>
      <c r="R98" s="319"/>
      <c r="S98" s="319"/>
      <c r="T98" s="109">
        <f t="shared" si="134"/>
        <v>0</v>
      </c>
      <c r="U98" s="325">
        <f t="shared" si="115"/>
        <v>0</v>
      </c>
      <c r="V98" s="325">
        <f t="shared" si="115"/>
        <v>0</v>
      </c>
      <c r="W98" s="325">
        <f t="shared" si="115"/>
        <v>0</v>
      </c>
      <c r="X98" s="319"/>
      <c r="Y98" s="319"/>
      <c r="Z98" s="109">
        <f t="shared" si="117"/>
        <v>0</v>
      </c>
      <c r="AA98" s="325">
        <f t="shared" si="126"/>
        <v>0</v>
      </c>
      <c r="AB98" s="325">
        <f t="shared" si="126"/>
        <v>0</v>
      </c>
      <c r="AC98" s="325">
        <f t="shared" si="126"/>
        <v>0</v>
      </c>
      <c r="AD98" s="319"/>
      <c r="AE98" s="319"/>
      <c r="AF98" s="109">
        <f t="shared" si="128"/>
        <v>0</v>
      </c>
      <c r="AG98" s="319"/>
      <c r="AH98" s="319"/>
      <c r="AI98" s="109">
        <f t="shared" si="119"/>
        <v>0</v>
      </c>
      <c r="AJ98" s="325">
        <f t="shared" si="139"/>
        <v>0</v>
      </c>
      <c r="AK98" s="325">
        <f t="shared" si="139"/>
        <v>0</v>
      </c>
      <c r="AL98" s="325">
        <f t="shared" si="139"/>
        <v>0</v>
      </c>
      <c r="AM98" s="325">
        <f t="shared" si="116"/>
        <v>0</v>
      </c>
      <c r="AN98" s="325">
        <f t="shared" si="116"/>
        <v>0</v>
      </c>
      <c r="AO98" s="325">
        <f t="shared" si="116"/>
        <v>0</v>
      </c>
      <c r="AP98" s="192">
        <f t="shared" si="107"/>
        <v>0</v>
      </c>
      <c r="AQ98" s="192">
        <f t="shared" si="108"/>
        <v>0</v>
      </c>
    </row>
    <row r="99" spans="1:43" ht="11.25">
      <c r="A99" s="366">
        <v>88</v>
      </c>
      <c r="B99" s="355" t="s">
        <v>125</v>
      </c>
      <c r="C99" s="163">
        <f>SUM(C100:C107)</f>
        <v>0</v>
      </c>
      <c r="D99" s="163">
        <f>SUM(D100:D107)</f>
        <v>0</v>
      </c>
      <c r="E99" s="163">
        <f t="shared" si="129"/>
        <v>0</v>
      </c>
      <c r="F99" s="163">
        <f>SUM(F100:F107)</f>
        <v>0</v>
      </c>
      <c r="G99" s="163">
        <f>SUM(G100:G107)</f>
        <v>0</v>
      </c>
      <c r="H99" s="163">
        <f t="shared" si="130"/>
        <v>0</v>
      </c>
      <c r="I99" s="163">
        <f>SUM(I100:I107)</f>
        <v>0</v>
      </c>
      <c r="J99" s="163">
        <f>SUM(J100:J107)</f>
        <v>0</v>
      </c>
      <c r="K99" s="163">
        <f t="shared" si="131"/>
        <v>0</v>
      </c>
      <c r="L99" s="163">
        <f>SUM(L100:L107)</f>
        <v>0</v>
      </c>
      <c r="M99" s="163">
        <f>SUM(M100:M107)</f>
        <v>0</v>
      </c>
      <c r="N99" s="163">
        <f t="shared" si="132"/>
        <v>0</v>
      </c>
      <c r="O99" s="163">
        <f>SUM(O100:O107)</f>
        <v>0</v>
      </c>
      <c r="P99" s="163">
        <f>SUM(P100:P107)</f>
        <v>0</v>
      </c>
      <c r="Q99" s="163">
        <f t="shared" si="133"/>
        <v>0</v>
      </c>
      <c r="R99" s="163">
        <f>SUM(R100:R107)</f>
        <v>0</v>
      </c>
      <c r="S99" s="163">
        <f>SUM(S100:S107)</f>
        <v>0</v>
      </c>
      <c r="T99" s="163">
        <f t="shared" si="134"/>
        <v>0</v>
      </c>
      <c r="U99" s="121">
        <f t="shared" si="115"/>
        <v>0</v>
      </c>
      <c r="V99" s="121">
        <f t="shared" si="115"/>
        <v>0</v>
      </c>
      <c r="W99" s="121">
        <f t="shared" si="115"/>
        <v>0</v>
      </c>
      <c r="X99" s="163">
        <f t="shared" ref="X99:Y99" si="144">SUM(X100:X107)</f>
        <v>0</v>
      </c>
      <c r="Y99" s="163">
        <f t="shared" si="144"/>
        <v>0</v>
      </c>
      <c r="Z99" s="163">
        <f t="shared" si="117"/>
        <v>0</v>
      </c>
      <c r="AA99" s="121">
        <f t="shared" si="126"/>
        <v>0</v>
      </c>
      <c r="AB99" s="121">
        <f t="shared" si="126"/>
        <v>0</v>
      </c>
      <c r="AC99" s="121">
        <f t="shared" si="126"/>
        <v>0</v>
      </c>
      <c r="AD99" s="163">
        <f t="shared" ref="AD99:AE99" si="145">SUM(AD100:AD107)</f>
        <v>0</v>
      </c>
      <c r="AE99" s="163">
        <f t="shared" si="145"/>
        <v>0</v>
      </c>
      <c r="AF99" s="163">
        <f t="shared" si="128"/>
        <v>0</v>
      </c>
      <c r="AG99" s="163">
        <f t="shared" ref="AG99:AH99" si="146">SUM(AG100:AG107)</f>
        <v>0</v>
      </c>
      <c r="AH99" s="163">
        <f t="shared" si="146"/>
        <v>0</v>
      </c>
      <c r="AI99" s="163">
        <f t="shared" si="119"/>
        <v>0</v>
      </c>
      <c r="AJ99" s="121">
        <f t="shared" si="139"/>
        <v>0</v>
      </c>
      <c r="AK99" s="121">
        <f t="shared" si="139"/>
        <v>0</v>
      </c>
      <c r="AL99" s="121">
        <f t="shared" si="139"/>
        <v>0</v>
      </c>
      <c r="AM99" s="121">
        <f t="shared" si="116"/>
        <v>0</v>
      </c>
      <c r="AN99" s="121">
        <f t="shared" si="116"/>
        <v>0</v>
      </c>
      <c r="AO99" s="121">
        <f t="shared" si="116"/>
        <v>0</v>
      </c>
      <c r="AP99" s="192">
        <f t="shared" si="107"/>
        <v>0</v>
      </c>
      <c r="AQ99" s="192">
        <f t="shared" si="108"/>
        <v>0</v>
      </c>
    </row>
    <row r="100" spans="1:43" ht="11.25">
      <c r="A100" s="368">
        <v>89</v>
      </c>
      <c r="B100" s="352" t="s">
        <v>189</v>
      </c>
      <c r="C100" s="319"/>
      <c r="D100" s="319"/>
      <c r="E100" s="109">
        <f t="shared" si="129"/>
        <v>0</v>
      </c>
      <c r="F100" s="319"/>
      <c r="G100" s="319">
        <v>0</v>
      </c>
      <c r="H100" s="109">
        <f t="shared" si="130"/>
        <v>0</v>
      </c>
      <c r="I100" s="319"/>
      <c r="J100" s="319"/>
      <c r="K100" s="109">
        <f t="shared" si="131"/>
        <v>0</v>
      </c>
      <c r="L100" s="319"/>
      <c r="M100" s="319"/>
      <c r="N100" s="109">
        <f t="shared" si="132"/>
        <v>0</v>
      </c>
      <c r="O100" s="319"/>
      <c r="P100" s="319"/>
      <c r="Q100" s="109">
        <f t="shared" si="133"/>
        <v>0</v>
      </c>
      <c r="R100" s="319"/>
      <c r="S100" s="319"/>
      <c r="T100" s="109">
        <f t="shared" si="134"/>
        <v>0</v>
      </c>
      <c r="U100" s="325">
        <f t="shared" si="115"/>
        <v>0</v>
      </c>
      <c r="V100" s="325">
        <f t="shared" si="115"/>
        <v>0</v>
      </c>
      <c r="W100" s="325">
        <f t="shared" si="115"/>
        <v>0</v>
      </c>
      <c r="X100" s="319"/>
      <c r="Y100" s="319"/>
      <c r="Z100" s="109">
        <f t="shared" si="117"/>
        <v>0</v>
      </c>
      <c r="AA100" s="325">
        <f t="shared" si="126"/>
        <v>0</v>
      </c>
      <c r="AB100" s="325">
        <f t="shared" si="126"/>
        <v>0</v>
      </c>
      <c r="AC100" s="325">
        <f t="shared" si="126"/>
        <v>0</v>
      </c>
      <c r="AD100" s="319"/>
      <c r="AE100" s="319"/>
      <c r="AF100" s="109">
        <f t="shared" si="128"/>
        <v>0</v>
      </c>
      <c r="AG100" s="319"/>
      <c r="AH100" s="319"/>
      <c r="AI100" s="109">
        <f t="shared" si="119"/>
        <v>0</v>
      </c>
      <c r="AJ100" s="325">
        <f t="shared" si="139"/>
        <v>0</v>
      </c>
      <c r="AK100" s="325">
        <f t="shared" si="139"/>
        <v>0</v>
      </c>
      <c r="AL100" s="325">
        <f t="shared" si="139"/>
        <v>0</v>
      </c>
      <c r="AM100" s="325">
        <f t="shared" si="116"/>
        <v>0</v>
      </c>
      <c r="AN100" s="325">
        <f t="shared" si="116"/>
        <v>0</v>
      </c>
      <c r="AO100" s="325">
        <f t="shared" si="116"/>
        <v>0</v>
      </c>
      <c r="AP100" s="192">
        <f t="shared" si="107"/>
        <v>0</v>
      </c>
      <c r="AQ100" s="192">
        <f t="shared" si="108"/>
        <v>0</v>
      </c>
    </row>
    <row r="101" spans="1:43" ht="11.25">
      <c r="A101" s="368">
        <v>90</v>
      </c>
      <c r="B101" s="352" t="s">
        <v>190</v>
      </c>
      <c r="C101" s="319"/>
      <c r="D101" s="319">
        <v>0</v>
      </c>
      <c r="E101" s="109">
        <f t="shared" si="129"/>
        <v>0</v>
      </c>
      <c r="F101" s="319"/>
      <c r="G101" s="319">
        <v>0</v>
      </c>
      <c r="H101" s="109">
        <f t="shared" si="130"/>
        <v>0</v>
      </c>
      <c r="I101" s="319"/>
      <c r="J101" s="319"/>
      <c r="K101" s="109">
        <f t="shared" si="131"/>
        <v>0</v>
      </c>
      <c r="L101" s="319"/>
      <c r="M101" s="319"/>
      <c r="N101" s="109">
        <f t="shared" si="132"/>
        <v>0</v>
      </c>
      <c r="O101" s="319"/>
      <c r="P101" s="319"/>
      <c r="Q101" s="109">
        <f t="shared" si="133"/>
        <v>0</v>
      </c>
      <c r="R101" s="319"/>
      <c r="S101" s="319"/>
      <c r="T101" s="109">
        <f t="shared" si="134"/>
        <v>0</v>
      </c>
      <c r="U101" s="325">
        <f t="shared" si="115"/>
        <v>0</v>
      </c>
      <c r="V101" s="325">
        <f t="shared" si="115"/>
        <v>0</v>
      </c>
      <c r="W101" s="325">
        <f t="shared" si="115"/>
        <v>0</v>
      </c>
      <c r="X101" s="319"/>
      <c r="Y101" s="319"/>
      <c r="Z101" s="109">
        <f t="shared" si="117"/>
        <v>0</v>
      </c>
      <c r="AA101" s="325">
        <f t="shared" si="126"/>
        <v>0</v>
      </c>
      <c r="AB101" s="325">
        <f t="shared" si="126"/>
        <v>0</v>
      </c>
      <c r="AC101" s="325">
        <f t="shared" si="126"/>
        <v>0</v>
      </c>
      <c r="AD101" s="319"/>
      <c r="AE101" s="319"/>
      <c r="AF101" s="109">
        <f t="shared" si="128"/>
        <v>0</v>
      </c>
      <c r="AG101" s="319"/>
      <c r="AH101" s="319"/>
      <c r="AI101" s="109">
        <f t="shared" si="119"/>
        <v>0</v>
      </c>
      <c r="AJ101" s="325">
        <f t="shared" si="139"/>
        <v>0</v>
      </c>
      <c r="AK101" s="325">
        <f t="shared" si="139"/>
        <v>0</v>
      </c>
      <c r="AL101" s="325">
        <f t="shared" si="139"/>
        <v>0</v>
      </c>
      <c r="AM101" s="325">
        <f t="shared" si="116"/>
        <v>0</v>
      </c>
      <c r="AN101" s="325">
        <f t="shared" si="116"/>
        <v>0</v>
      </c>
      <c r="AO101" s="325">
        <f t="shared" si="116"/>
        <v>0</v>
      </c>
      <c r="AP101" s="192">
        <f t="shared" si="107"/>
        <v>0</v>
      </c>
      <c r="AQ101" s="192">
        <f t="shared" si="108"/>
        <v>0</v>
      </c>
    </row>
    <row r="102" spans="1:43" ht="11.25">
      <c r="A102" s="368">
        <v>91</v>
      </c>
      <c r="B102" s="352" t="s">
        <v>191</v>
      </c>
      <c r="C102" s="319"/>
      <c r="D102" s="319"/>
      <c r="E102" s="109">
        <f t="shared" si="129"/>
        <v>0</v>
      </c>
      <c r="F102" s="319"/>
      <c r="G102" s="319"/>
      <c r="H102" s="109">
        <f t="shared" si="130"/>
        <v>0</v>
      </c>
      <c r="I102" s="319"/>
      <c r="J102" s="109"/>
      <c r="K102" s="109">
        <f t="shared" si="131"/>
        <v>0</v>
      </c>
      <c r="L102" s="109"/>
      <c r="M102" s="109"/>
      <c r="N102" s="109">
        <f t="shared" si="132"/>
        <v>0</v>
      </c>
      <c r="O102" s="109"/>
      <c r="P102" s="109">
        <v>0</v>
      </c>
      <c r="Q102" s="109">
        <f t="shared" si="133"/>
        <v>0</v>
      </c>
      <c r="R102" s="109"/>
      <c r="S102" s="319"/>
      <c r="T102" s="109">
        <f t="shared" si="134"/>
        <v>0</v>
      </c>
      <c r="U102" s="325">
        <f t="shared" si="115"/>
        <v>0</v>
      </c>
      <c r="V102" s="325">
        <f t="shared" si="115"/>
        <v>0</v>
      </c>
      <c r="W102" s="325">
        <f t="shared" si="115"/>
        <v>0</v>
      </c>
      <c r="X102" s="319"/>
      <c r="Y102" s="319"/>
      <c r="Z102" s="109">
        <f t="shared" si="117"/>
        <v>0</v>
      </c>
      <c r="AA102" s="325">
        <f t="shared" si="126"/>
        <v>0</v>
      </c>
      <c r="AB102" s="325">
        <f t="shared" si="126"/>
        <v>0</v>
      </c>
      <c r="AC102" s="325">
        <f t="shared" si="126"/>
        <v>0</v>
      </c>
      <c r="AD102" s="319"/>
      <c r="AE102" s="319"/>
      <c r="AF102" s="109">
        <f t="shared" si="128"/>
        <v>0</v>
      </c>
      <c r="AG102" s="319"/>
      <c r="AH102" s="319"/>
      <c r="AI102" s="109">
        <f t="shared" si="119"/>
        <v>0</v>
      </c>
      <c r="AJ102" s="325">
        <f t="shared" si="139"/>
        <v>0</v>
      </c>
      <c r="AK102" s="325">
        <f t="shared" si="139"/>
        <v>0</v>
      </c>
      <c r="AL102" s="325">
        <f t="shared" si="139"/>
        <v>0</v>
      </c>
      <c r="AM102" s="325">
        <f t="shared" si="116"/>
        <v>0</v>
      </c>
      <c r="AN102" s="325">
        <f t="shared" si="116"/>
        <v>0</v>
      </c>
      <c r="AO102" s="325">
        <f t="shared" si="116"/>
        <v>0</v>
      </c>
      <c r="AP102" s="192">
        <f t="shared" si="107"/>
        <v>0</v>
      </c>
      <c r="AQ102" s="192">
        <f t="shared" si="108"/>
        <v>0</v>
      </c>
    </row>
    <row r="103" spans="1:43" ht="11.25">
      <c r="A103" s="368">
        <v>92</v>
      </c>
      <c r="B103" s="352" t="s">
        <v>192</v>
      </c>
      <c r="C103" s="319"/>
      <c r="D103" s="319">
        <v>0</v>
      </c>
      <c r="E103" s="109">
        <f t="shared" si="129"/>
        <v>0</v>
      </c>
      <c r="F103" s="319"/>
      <c r="G103" s="319"/>
      <c r="H103" s="109">
        <v>0</v>
      </c>
      <c r="I103" s="319"/>
      <c r="J103" s="319"/>
      <c r="K103" s="109">
        <f t="shared" si="131"/>
        <v>0</v>
      </c>
      <c r="L103" s="319"/>
      <c r="M103" s="319"/>
      <c r="N103" s="109">
        <f t="shared" si="132"/>
        <v>0</v>
      </c>
      <c r="O103" s="319"/>
      <c r="P103" s="319"/>
      <c r="Q103" s="109">
        <f t="shared" si="133"/>
        <v>0</v>
      </c>
      <c r="R103" s="319"/>
      <c r="S103" s="319"/>
      <c r="T103" s="109">
        <f t="shared" si="134"/>
        <v>0</v>
      </c>
      <c r="U103" s="325">
        <f t="shared" si="115"/>
        <v>0</v>
      </c>
      <c r="V103" s="325">
        <f t="shared" si="115"/>
        <v>0</v>
      </c>
      <c r="W103" s="325">
        <f t="shared" si="115"/>
        <v>0</v>
      </c>
      <c r="X103" s="319"/>
      <c r="Y103" s="319"/>
      <c r="Z103" s="109">
        <f t="shared" si="117"/>
        <v>0</v>
      </c>
      <c r="AA103" s="325">
        <f t="shared" si="126"/>
        <v>0</v>
      </c>
      <c r="AB103" s="325">
        <f t="shared" si="126"/>
        <v>0</v>
      </c>
      <c r="AC103" s="325">
        <f t="shared" si="126"/>
        <v>0</v>
      </c>
      <c r="AD103" s="319"/>
      <c r="AE103" s="319"/>
      <c r="AF103" s="109">
        <f t="shared" si="128"/>
        <v>0</v>
      </c>
      <c r="AG103" s="319"/>
      <c r="AH103" s="319"/>
      <c r="AI103" s="109">
        <f t="shared" si="119"/>
        <v>0</v>
      </c>
      <c r="AJ103" s="325">
        <f t="shared" si="139"/>
        <v>0</v>
      </c>
      <c r="AK103" s="325">
        <f t="shared" si="139"/>
        <v>0</v>
      </c>
      <c r="AL103" s="325">
        <f t="shared" si="139"/>
        <v>0</v>
      </c>
      <c r="AM103" s="325">
        <f t="shared" si="116"/>
        <v>0</v>
      </c>
      <c r="AN103" s="325">
        <f t="shared" si="116"/>
        <v>0</v>
      </c>
      <c r="AO103" s="325">
        <f t="shared" si="116"/>
        <v>0</v>
      </c>
      <c r="AP103" s="192">
        <f t="shared" si="107"/>
        <v>0</v>
      </c>
      <c r="AQ103" s="192">
        <f t="shared" si="108"/>
        <v>0</v>
      </c>
    </row>
    <row r="104" spans="1:43" ht="11.25">
      <c r="A104" s="368">
        <v>93</v>
      </c>
      <c r="B104" s="352" t="s">
        <v>193</v>
      </c>
      <c r="C104" s="319"/>
      <c r="D104" s="319"/>
      <c r="E104" s="109">
        <f t="shared" si="129"/>
        <v>0</v>
      </c>
      <c r="F104" s="319"/>
      <c r="G104" s="319">
        <v>0</v>
      </c>
      <c r="H104" s="109">
        <f t="shared" si="130"/>
        <v>0</v>
      </c>
      <c r="I104" s="319"/>
      <c r="J104" s="319"/>
      <c r="K104" s="109">
        <f t="shared" si="131"/>
        <v>0</v>
      </c>
      <c r="L104" s="319"/>
      <c r="M104" s="319"/>
      <c r="N104" s="109">
        <f t="shared" si="132"/>
        <v>0</v>
      </c>
      <c r="O104" s="319"/>
      <c r="P104" s="319"/>
      <c r="Q104" s="109">
        <f t="shared" si="133"/>
        <v>0</v>
      </c>
      <c r="R104" s="319"/>
      <c r="S104" s="319"/>
      <c r="T104" s="109">
        <f t="shared" si="134"/>
        <v>0</v>
      </c>
      <c r="U104" s="325">
        <f t="shared" si="115"/>
        <v>0</v>
      </c>
      <c r="V104" s="325">
        <f t="shared" si="115"/>
        <v>0</v>
      </c>
      <c r="W104" s="325">
        <f t="shared" si="115"/>
        <v>0</v>
      </c>
      <c r="X104" s="319"/>
      <c r="Y104" s="319"/>
      <c r="Z104" s="109">
        <f t="shared" si="117"/>
        <v>0</v>
      </c>
      <c r="AA104" s="325">
        <f t="shared" si="126"/>
        <v>0</v>
      </c>
      <c r="AB104" s="325">
        <f t="shared" si="126"/>
        <v>0</v>
      </c>
      <c r="AC104" s="325">
        <f t="shared" si="126"/>
        <v>0</v>
      </c>
      <c r="AD104" s="319"/>
      <c r="AE104" s="319"/>
      <c r="AF104" s="109">
        <f t="shared" si="128"/>
        <v>0</v>
      </c>
      <c r="AG104" s="319"/>
      <c r="AH104" s="319"/>
      <c r="AI104" s="109">
        <f t="shared" si="119"/>
        <v>0</v>
      </c>
      <c r="AJ104" s="325">
        <f t="shared" si="139"/>
        <v>0</v>
      </c>
      <c r="AK104" s="325">
        <f t="shared" si="139"/>
        <v>0</v>
      </c>
      <c r="AL104" s="325">
        <f t="shared" si="139"/>
        <v>0</v>
      </c>
      <c r="AM104" s="325">
        <f t="shared" si="116"/>
        <v>0</v>
      </c>
      <c r="AN104" s="325">
        <f t="shared" si="116"/>
        <v>0</v>
      </c>
      <c r="AO104" s="325">
        <f t="shared" si="116"/>
        <v>0</v>
      </c>
      <c r="AP104" s="192">
        <f t="shared" si="107"/>
        <v>0</v>
      </c>
      <c r="AQ104" s="192">
        <f t="shared" si="108"/>
        <v>0</v>
      </c>
    </row>
    <row r="105" spans="1:43" ht="11.25">
      <c r="A105" s="368">
        <v>94</v>
      </c>
      <c r="B105" s="352" t="s">
        <v>194</v>
      </c>
      <c r="C105" s="319"/>
      <c r="D105" s="319"/>
      <c r="E105" s="109">
        <f t="shared" si="129"/>
        <v>0</v>
      </c>
      <c r="F105" s="319"/>
      <c r="G105" s="319">
        <v>0</v>
      </c>
      <c r="H105" s="109">
        <f t="shared" si="130"/>
        <v>0</v>
      </c>
      <c r="I105" s="319"/>
      <c r="J105" s="319"/>
      <c r="K105" s="109">
        <f t="shared" si="131"/>
        <v>0</v>
      </c>
      <c r="L105" s="319"/>
      <c r="M105" s="319"/>
      <c r="N105" s="109">
        <f t="shared" si="132"/>
        <v>0</v>
      </c>
      <c r="O105" s="319"/>
      <c r="P105" s="319"/>
      <c r="Q105" s="109">
        <f t="shared" si="133"/>
        <v>0</v>
      </c>
      <c r="R105" s="319"/>
      <c r="S105" s="319"/>
      <c r="T105" s="109">
        <f t="shared" si="134"/>
        <v>0</v>
      </c>
      <c r="U105" s="325">
        <f t="shared" si="115"/>
        <v>0</v>
      </c>
      <c r="V105" s="325">
        <f t="shared" si="115"/>
        <v>0</v>
      </c>
      <c r="W105" s="325">
        <f t="shared" si="115"/>
        <v>0</v>
      </c>
      <c r="X105" s="319"/>
      <c r="Y105" s="319"/>
      <c r="Z105" s="109">
        <f t="shared" si="117"/>
        <v>0</v>
      </c>
      <c r="AA105" s="325">
        <f t="shared" si="126"/>
        <v>0</v>
      </c>
      <c r="AB105" s="325">
        <f t="shared" si="126"/>
        <v>0</v>
      </c>
      <c r="AC105" s="325">
        <f t="shared" si="126"/>
        <v>0</v>
      </c>
      <c r="AD105" s="319"/>
      <c r="AE105" s="319"/>
      <c r="AF105" s="109">
        <f t="shared" si="128"/>
        <v>0</v>
      </c>
      <c r="AG105" s="319"/>
      <c r="AH105" s="319"/>
      <c r="AI105" s="109">
        <f t="shared" si="119"/>
        <v>0</v>
      </c>
      <c r="AJ105" s="325">
        <f t="shared" si="139"/>
        <v>0</v>
      </c>
      <c r="AK105" s="325">
        <f t="shared" si="139"/>
        <v>0</v>
      </c>
      <c r="AL105" s="325">
        <f t="shared" si="139"/>
        <v>0</v>
      </c>
      <c r="AM105" s="325">
        <f t="shared" si="116"/>
        <v>0</v>
      </c>
      <c r="AN105" s="325">
        <f t="shared" si="116"/>
        <v>0</v>
      </c>
      <c r="AO105" s="325">
        <f t="shared" si="116"/>
        <v>0</v>
      </c>
      <c r="AP105" s="192">
        <f t="shared" si="107"/>
        <v>0</v>
      </c>
      <c r="AQ105" s="192">
        <f t="shared" si="108"/>
        <v>0</v>
      </c>
    </row>
    <row r="106" spans="1:43" ht="11.25">
      <c r="A106" s="368">
        <v>95</v>
      </c>
      <c r="B106" s="352" t="s">
        <v>195</v>
      </c>
      <c r="C106" s="319"/>
      <c r="D106" s="319"/>
      <c r="E106" s="109">
        <f t="shared" si="129"/>
        <v>0</v>
      </c>
      <c r="F106" s="319"/>
      <c r="G106" s="319">
        <v>0</v>
      </c>
      <c r="H106" s="109">
        <f t="shared" si="130"/>
        <v>0</v>
      </c>
      <c r="I106" s="319"/>
      <c r="J106" s="319"/>
      <c r="K106" s="109">
        <f t="shared" si="131"/>
        <v>0</v>
      </c>
      <c r="L106" s="319"/>
      <c r="M106" s="319"/>
      <c r="N106" s="109">
        <f t="shared" si="132"/>
        <v>0</v>
      </c>
      <c r="O106" s="319"/>
      <c r="P106" s="319"/>
      <c r="Q106" s="109">
        <f t="shared" si="133"/>
        <v>0</v>
      </c>
      <c r="R106" s="319"/>
      <c r="S106" s="319"/>
      <c r="T106" s="109">
        <f t="shared" si="134"/>
        <v>0</v>
      </c>
      <c r="U106" s="325">
        <f t="shared" si="115"/>
        <v>0</v>
      </c>
      <c r="V106" s="325">
        <f t="shared" si="115"/>
        <v>0</v>
      </c>
      <c r="W106" s="325">
        <f t="shared" si="115"/>
        <v>0</v>
      </c>
      <c r="X106" s="319"/>
      <c r="Y106" s="319"/>
      <c r="Z106" s="109">
        <f t="shared" si="117"/>
        <v>0</v>
      </c>
      <c r="AA106" s="325">
        <f t="shared" si="126"/>
        <v>0</v>
      </c>
      <c r="AB106" s="325">
        <f t="shared" si="126"/>
        <v>0</v>
      </c>
      <c r="AC106" s="325">
        <f t="shared" si="126"/>
        <v>0</v>
      </c>
      <c r="AD106" s="319"/>
      <c r="AE106" s="319"/>
      <c r="AF106" s="109">
        <f t="shared" si="128"/>
        <v>0</v>
      </c>
      <c r="AG106" s="319"/>
      <c r="AH106" s="319"/>
      <c r="AI106" s="109">
        <f t="shared" si="119"/>
        <v>0</v>
      </c>
      <c r="AJ106" s="325">
        <f t="shared" si="139"/>
        <v>0</v>
      </c>
      <c r="AK106" s="325">
        <f t="shared" si="139"/>
        <v>0</v>
      </c>
      <c r="AL106" s="325">
        <f t="shared" si="139"/>
        <v>0</v>
      </c>
      <c r="AM106" s="325">
        <f t="shared" si="116"/>
        <v>0</v>
      </c>
      <c r="AN106" s="325">
        <f t="shared" si="116"/>
        <v>0</v>
      </c>
      <c r="AO106" s="325">
        <f t="shared" si="116"/>
        <v>0</v>
      </c>
      <c r="AP106" s="192">
        <f t="shared" si="107"/>
        <v>0</v>
      </c>
      <c r="AQ106" s="192">
        <f t="shared" si="108"/>
        <v>0</v>
      </c>
    </row>
    <row r="107" spans="1:43" ht="11.25">
      <c r="A107" s="368">
        <v>96</v>
      </c>
      <c r="B107" s="352" t="s">
        <v>196</v>
      </c>
      <c r="C107" s="319"/>
      <c r="D107" s="319"/>
      <c r="E107" s="109">
        <f t="shared" si="129"/>
        <v>0</v>
      </c>
      <c r="F107" s="319"/>
      <c r="G107" s="319">
        <v>0</v>
      </c>
      <c r="H107" s="109">
        <f t="shared" si="130"/>
        <v>0</v>
      </c>
      <c r="I107" s="319"/>
      <c r="J107" s="319"/>
      <c r="K107" s="109">
        <f t="shared" si="131"/>
        <v>0</v>
      </c>
      <c r="L107" s="319"/>
      <c r="M107" s="319"/>
      <c r="N107" s="109">
        <f t="shared" si="132"/>
        <v>0</v>
      </c>
      <c r="O107" s="319"/>
      <c r="P107" s="319"/>
      <c r="Q107" s="109">
        <f t="shared" si="133"/>
        <v>0</v>
      </c>
      <c r="R107" s="319"/>
      <c r="S107" s="319"/>
      <c r="T107" s="109">
        <f t="shared" si="134"/>
        <v>0</v>
      </c>
      <c r="U107" s="325">
        <f t="shared" si="115"/>
        <v>0</v>
      </c>
      <c r="V107" s="325">
        <f t="shared" si="115"/>
        <v>0</v>
      </c>
      <c r="W107" s="325">
        <f t="shared" si="115"/>
        <v>0</v>
      </c>
      <c r="X107" s="319"/>
      <c r="Y107" s="319"/>
      <c r="Z107" s="109">
        <f t="shared" si="117"/>
        <v>0</v>
      </c>
      <c r="AA107" s="325">
        <f t="shared" si="126"/>
        <v>0</v>
      </c>
      <c r="AB107" s="325">
        <f t="shared" si="126"/>
        <v>0</v>
      </c>
      <c r="AC107" s="325">
        <f t="shared" si="126"/>
        <v>0</v>
      </c>
      <c r="AD107" s="319"/>
      <c r="AE107" s="319"/>
      <c r="AF107" s="109">
        <f t="shared" si="128"/>
        <v>0</v>
      </c>
      <c r="AG107" s="319"/>
      <c r="AH107" s="319"/>
      <c r="AI107" s="109">
        <f t="shared" si="119"/>
        <v>0</v>
      </c>
      <c r="AJ107" s="325">
        <f t="shared" si="139"/>
        <v>0</v>
      </c>
      <c r="AK107" s="325">
        <f t="shared" si="139"/>
        <v>0</v>
      </c>
      <c r="AL107" s="325">
        <f t="shared" si="139"/>
        <v>0</v>
      </c>
      <c r="AM107" s="325">
        <f t="shared" si="116"/>
        <v>0</v>
      </c>
      <c r="AN107" s="325">
        <f t="shared" si="116"/>
        <v>0</v>
      </c>
      <c r="AO107" s="325">
        <f t="shared" si="116"/>
        <v>0</v>
      </c>
      <c r="AP107" s="192">
        <f t="shared" si="107"/>
        <v>0</v>
      </c>
      <c r="AQ107" s="192">
        <f t="shared" si="108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2025-10-27T08:27:44Z</cp:lastPrinted>
  <dcterms:created xsi:type="dcterms:W3CDTF">2000-12-05T02:03:59Z</dcterms:created>
  <dcterms:modified xsi:type="dcterms:W3CDTF">2025-10-27T08:29:41Z</dcterms:modified>
</cp:coreProperties>
</file>